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1075" windowHeight="10035"/>
  </bookViews>
  <sheets>
    <sheet name="PLANILHA" sheetId="1" r:id="rId1"/>
    <sheet name="MEMÓRIA DE CÁLCULO" sheetId="2" r:id="rId2"/>
    <sheet name="CRONOGRAMA FISICO-FINANCEIRO" sheetId="4" r:id="rId3"/>
  </sheets>
  <definedNames>
    <definedName name="_xlnm.Print_Area" localSheetId="2">'CRONOGRAMA FISICO-FINANCEIRO'!$A$1:$L$17</definedName>
    <definedName name="_xlnm.Print_Area" localSheetId="1">'MEMÓRIA DE CÁLCULO'!$A$1:$N$188</definedName>
    <definedName name="_xlnm.Print_Area" localSheetId="0">PLANILHA!$A$1:$G$41</definedName>
  </definedNames>
  <calcPr calcId="125725"/>
</workbook>
</file>

<file path=xl/calcChain.xml><?xml version="1.0" encoding="utf-8"?>
<calcChain xmlns="http://schemas.openxmlformats.org/spreadsheetml/2006/main">
  <c r="G34" i="1"/>
  <c r="G30"/>
  <c r="G27"/>
  <c r="G25"/>
  <c r="G20"/>
  <c r="G13"/>
  <c r="G10"/>
  <c r="G7"/>
  <c r="G7" i="2"/>
  <c r="G9" i="1"/>
  <c r="G25" i="2"/>
  <c r="G18" i="1"/>
  <c r="E63" i="2"/>
  <c r="D63"/>
  <c r="G50"/>
  <c r="G49"/>
  <c r="G48"/>
  <c r="G47"/>
  <c r="G58"/>
  <c r="G57"/>
  <c r="G56"/>
  <c r="G55"/>
  <c r="G17" i="1"/>
  <c r="G16"/>
  <c r="G79" i="2"/>
  <c r="G78"/>
  <c r="C81"/>
  <c r="G81" s="1"/>
  <c r="C80"/>
  <c r="G22" i="1"/>
  <c r="B14" i="4"/>
  <c r="B13"/>
  <c r="B12"/>
  <c r="B11"/>
  <c r="B10"/>
  <c r="B9"/>
  <c r="B8"/>
  <c r="B7"/>
  <c r="C186" i="2"/>
  <c r="G186" s="1"/>
  <c r="C185"/>
  <c r="G185" s="1"/>
  <c r="G184"/>
  <c r="G183"/>
  <c r="C178"/>
  <c r="G178" s="1"/>
  <c r="C177"/>
  <c r="G177" s="1"/>
  <c r="G176"/>
  <c r="G175"/>
  <c r="C166"/>
  <c r="C165"/>
  <c r="G170"/>
  <c r="G169"/>
  <c r="G168"/>
  <c r="G167"/>
  <c r="G166"/>
  <c r="G165"/>
  <c r="G164"/>
  <c r="G163"/>
  <c r="G162"/>
  <c r="G161"/>
  <c r="G160"/>
  <c r="G159"/>
  <c r="G157"/>
  <c r="G156"/>
  <c r="G155"/>
  <c r="G154"/>
  <c r="G153"/>
  <c r="C158"/>
  <c r="G158" s="1"/>
  <c r="G148"/>
  <c r="G149" s="1"/>
  <c r="G141"/>
  <c r="G140"/>
  <c r="G136"/>
  <c r="G132"/>
  <c r="C125"/>
  <c r="G125" s="1"/>
  <c r="C124"/>
  <c r="G124" s="1"/>
  <c r="G123"/>
  <c r="G122"/>
  <c r="C117"/>
  <c r="G117" s="1"/>
  <c r="C116"/>
  <c r="G116" s="1"/>
  <c r="G115"/>
  <c r="G114"/>
  <c r="C107"/>
  <c r="C106"/>
  <c r="G106" s="1"/>
  <c r="G107"/>
  <c r="G105"/>
  <c r="G104"/>
  <c r="G97"/>
  <c r="G96"/>
  <c r="G86"/>
  <c r="G91"/>
  <c r="G20"/>
  <c r="G19"/>
  <c r="G18"/>
  <c r="G17"/>
  <c r="G71"/>
  <c r="G70"/>
  <c r="G69"/>
  <c r="G68"/>
  <c r="G42"/>
  <c r="G41"/>
  <c r="G40"/>
  <c r="G39"/>
  <c r="G34"/>
  <c r="G33"/>
  <c r="G32"/>
  <c r="G31"/>
  <c r="G63" l="1"/>
  <c r="G64" s="1"/>
  <c r="G59"/>
  <c r="G51"/>
  <c r="C82"/>
  <c r="G80"/>
  <c r="G82" s="1"/>
  <c r="G43"/>
  <c r="G21"/>
  <c r="G87"/>
  <c r="G118"/>
  <c r="G142"/>
  <c r="G179"/>
  <c r="G187"/>
  <c r="G35"/>
  <c r="G72"/>
  <c r="G92"/>
  <c r="G98"/>
  <c r="G108"/>
  <c r="G126"/>
  <c r="G171"/>
  <c r="G8" i="1"/>
  <c r="G28" l="1"/>
  <c r="G12"/>
  <c r="G38"/>
  <c r="G37"/>
  <c r="G36"/>
  <c r="G35"/>
  <c r="G33"/>
  <c r="G32"/>
  <c r="G31"/>
  <c r="G29"/>
  <c r="G26"/>
  <c r="G24"/>
  <c r="G23"/>
  <c r="G21"/>
  <c r="G15"/>
  <c r="G14"/>
  <c r="C14" i="4" l="1"/>
  <c r="G19" i="1"/>
  <c r="G11"/>
  <c r="C7" i="4" l="1"/>
  <c r="E14" l="1"/>
  <c r="E7"/>
  <c r="C11"/>
  <c r="E11" s="1"/>
  <c r="F11" s="1"/>
  <c r="J11" s="1"/>
  <c r="B13" i="2"/>
  <c r="L11" i="4" l="1"/>
  <c r="H11"/>
  <c r="F7"/>
  <c r="J7" s="1"/>
  <c r="F14"/>
  <c r="J14" s="1"/>
  <c r="C12"/>
  <c r="E12" s="1"/>
  <c r="F12" s="1"/>
  <c r="J12" s="1"/>
  <c r="C9"/>
  <c r="E9" s="1"/>
  <c r="F9" s="1"/>
  <c r="J9" s="1"/>
  <c r="C8"/>
  <c r="E8" s="1"/>
  <c r="F8" s="1"/>
  <c r="C10"/>
  <c r="J8" l="1"/>
  <c r="G39" i="1"/>
  <c r="C13" i="4"/>
  <c r="E13" s="1"/>
  <c r="F13" s="1"/>
  <c r="J13" s="1"/>
  <c r="H12"/>
  <c r="H8"/>
  <c r="H9"/>
  <c r="L12"/>
  <c r="L8"/>
  <c r="L9"/>
  <c r="E10"/>
  <c r="H14"/>
  <c r="L14"/>
  <c r="H7"/>
  <c r="L7"/>
  <c r="C15" l="1"/>
  <c r="D10" s="1"/>
  <c r="L13"/>
  <c r="E15"/>
  <c r="H13"/>
  <c r="F10"/>
  <c r="F15" s="1"/>
  <c r="D9" l="1"/>
  <c r="D14"/>
  <c r="D7"/>
  <c r="D8"/>
  <c r="D13"/>
  <c r="D12"/>
  <c r="D11"/>
  <c r="J10"/>
  <c r="J15" s="1"/>
  <c r="H10"/>
  <c r="L10"/>
  <c r="L15" s="1"/>
  <c r="G40" i="1"/>
  <c r="H15" i="4" l="1"/>
  <c r="H16" s="1"/>
  <c r="D15"/>
  <c r="G15"/>
  <c r="K15"/>
  <c r="I15"/>
  <c r="G41" i="1"/>
  <c r="G16" i="4" l="1"/>
  <c r="J16"/>
  <c r="L16" s="1"/>
  <c r="I16"/>
  <c r="K16" s="1"/>
</calcChain>
</file>

<file path=xl/comments1.xml><?xml version="1.0" encoding="utf-8"?>
<comments xmlns="http://schemas.openxmlformats.org/spreadsheetml/2006/main">
  <authors>
    <author>ifpb</author>
  </authors>
  <commentList>
    <comment ref="C54" authorId="0">
      <text>
        <r>
          <rPr>
            <b/>
            <sz val="9"/>
            <color indexed="81"/>
            <rFont val="Tahoma"/>
            <family val="2"/>
          </rPr>
          <t>Número de ferro no
Radier</t>
        </r>
      </text>
    </comment>
    <comment ref="D54" authorId="0">
      <text>
        <r>
          <rPr>
            <b/>
            <sz val="9"/>
            <color indexed="81"/>
            <rFont val="Tahoma"/>
            <family val="2"/>
          </rPr>
          <t xml:space="preserve">Quantidade de Radier
</t>
        </r>
      </text>
    </comment>
    <comment ref="E54" authorId="0">
      <text>
        <r>
          <rPr>
            <b/>
            <sz val="9"/>
            <color indexed="81"/>
            <rFont val="Tahoma"/>
            <family val="2"/>
          </rPr>
          <t>Comprimento do Radier</t>
        </r>
      </text>
    </comment>
    <comment ref="F54" authorId="0">
      <text>
        <r>
          <rPr>
            <b/>
            <sz val="9"/>
            <color indexed="81"/>
            <rFont val="Tahoma"/>
            <family val="2"/>
          </rPr>
          <t>Peso por metro do ferro</t>
        </r>
      </text>
    </comment>
    <comment ref="C62" authorId="0">
      <text>
        <r>
          <rPr>
            <b/>
            <sz val="9"/>
            <color indexed="81"/>
            <rFont val="Tahoma"/>
            <family val="2"/>
          </rPr>
          <t>Número de ferro no estribo do Radier</t>
        </r>
      </text>
    </comment>
    <comment ref="D62" authorId="0">
      <text>
        <r>
          <rPr>
            <b/>
            <sz val="9"/>
            <color indexed="81"/>
            <rFont val="Tahoma"/>
            <family val="2"/>
          </rPr>
          <t xml:space="preserve">Quantidade de Estribos no Radier
</t>
        </r>
      </text>
    </comment>
    <comment ref="E62" authorId="0">
      <text>
        <r>
          <rPr>
            <b/>
            <sz val="9"/>
            <color indexed="81"/>
            <rFont val="Tahoma"/>
            <family val="2"/>
          </rPr>
          <t>Comprimento do Estribo do Radier</t>
        </r>
      </text>
    </comment>
    <comment ref="F62" authorId="0">
      <text>
        <r>
          <rPr>
            <b/>
            <sz val="9"/>
            <color indexed="81"/>
            <rFont val="Tahoma"/>
            <family val="2"/>
          </rPr>
          <t>Peso por metro do ferro</t>
        </r>
      </text>
    </comment>
    <comment ref="C95" authorId="0">
      <text>
        <r>
          <rPr>
            <b/>
            <sz val="9"/>
            <color indexed="81"/>
            <rFont val="Tahoma"/>
            <family val="2"/>
          </rPr>
          <t>Número de ferro por pilar</t>
        </r>
      </text>
    </comment>
    <comment ref="D95" authorId="0">
      <text>
        <r>
          <rPr>
            <b/>
            <sz val="9"/>
            <color indexed="81"/>
            <rFont val="Tahoma"/>
            <family val="2"/>
          </rPr>
          <t xml:space="preserve">Número de Pilares
</t>
        </r>
      </text>
    </comment>
    <comment ref="E95" authorId="0">
      <text>
        <r>
          <rPr>
            <b/>
            <sz val="9"/>
            <color indexed="81"/>
            <rFont val="Tahoma"/>
            <family val="2"/>
          </rPr>
          <t>Comprimento do ferro</t>
        </r>
      </text>
    </comment>
    <comment ref="F95" authorId="0">
      <text>
        <r>
          <rPr>
            <b/>
            <sz val="9"/>
            <color indexed="81"/>
            <rFont val="Tahoma"/>
            <family val="2"/>
          </rPr>
          <t>Peso por metro do ferro</t>
        </r>
      </text>
    </comment>
  </commentList>
</comments>
</file>

<file path=xl/sharedStrings.xml><?xml version="1.0" encoding="utf-8"?>
<sst xmlns="http://schemas.openxmlformats.org/spreadsheetml/2006/main" count="462" uniqueCount="153">
  <si>
    <t>REITORIA</t>
  </si>
  <si>
    <t>ITEM</t>
  </si>
  <si>
    <t>REFERÊNCIA</t>
  </si>
  <si>
    <t>DISCRIMINAÇÃO</t>
  </si>
  <si>
    <t>QUANT</t>
  </si>
  <si>
    <t>V.TOTAL(R$)</t>
  </si>
  <si>
    <t>Serviço</t>
  </si>
  <si>
    <t>1.0</t>
  </si>
  <si>
    <t>1.1</t>
  </si>
  <si>
    <t>m³</t>
  </si>
  <si>
    <t>m²</t>
  </si>
  <si>
    <t>2.0</t>
  </si>
  <si>
    <t>2.1</t>
  </si>
  <si>
    <t>2.2</t>
  </si>
  <si>
    <t>MOVIMENTO DE TERRA</t>
  </si>
  <si>
    <t>PISO</t>
  </si>
  <si>
    <t>FUNDAÇÃO</t>
  </si>
  <si>
    <t>96620/SINAPI</t>
  </si>
  <si>
    <t>LASTRO DE CONCRETO MAGRO, APLICADO EM PISOS OU RADIERS. AF_08/2017</t>
  </si>
  <si>
    <t>3.0</t>
  </si>
  <si>
    <t>68053/SINAPI</t>
  </si>
  <si>
    <t>FORNECIMENTO/INSTALACAO LONA PLASTICA PRETA, PARA IMPERMEABILIZACAO, ESPESSURA 150 MICRAS.</t>
  </si>
  <si>
    <t>ESTRUTURA</t>
  </si>
  <si>
    <t>CONCRETO FCK = 20MPA, TRAÇO 1:2,7:3 (CIMENTO/ AREIA MÉDIA/ BRITA 1) - PREPARO MECÂNICO COM BETONEIRA 400 L. AF_07/2016</t>
  </si>
  <si>
    <t>94964/SINAPI</t>
  </si>
  <si>
    <t>4.0</t>
  </si>
  <si>
    <t>ALVENARIA</t>
  </si>
  <si>
    <t>PINTURA COM TINTA A BASE DE BORRACHA CLORADA, 2 DEMAOS</t>
  </si>
  <si>
    <t>79465/SINAPI</t>
  </si>
  <si>
    <t>PINTURA</t>
  </si>
  <si>
    <t>79467/SINAPI</t>
  </si>
  <si>
    <t>PINTURA COM TINTA A BASE DE BORRACHA CLORADA , DE FAIXAS DE DEMARCACAO, EM QUADRA POLIESPORTIVA, 5 CM DE LARGURA.</t>
  </si>
  <si>
    <t>m</t>
  </si>
  <si>
    <t>REVESTIMENTO</t>
  </si>
  <si>
    <t>5.0</t>
  </si>
  <si>
    <t>87879/SINAPI</t>
  </si>
  <si>
    <t>CHAPISCO APLICADO EM ALVENARIAS E ESTRUTURAS DE CONCRETO INTERNAS, COM COLHER DE PEDREIRO. ARGAMASSA TRAÇO 1:3 COM PREPARO EM BETONEIRA 400L. AF_06/2014</t>
  </si>
  <si>
    <t>87529/SINAPI</t>
  </si>
  <si>
    <t>MASSA ÚNICA, PARA RECEBIMENTO DE PINTURA, EM ARGAMASSA TRAÇO 1:2:8, PREPARO MECÂNICO COM BETONEIRA 400L, APLICADA MANUALMENTE EM FACES INTERNAS DE PAREDES, ESPESSURA DE 20MM, COM EXECUÇÃO DE TALISCAS. AF_06/2014</t>
  </si>
  <si>
    <t>88485/SINAPI</t>
  </si>
  <si>
    <t>APLICAÇÃO DE FUNDO SELADOR ACRÍLICO EM PAREDES, UMA DEMÃO. AF_06/2014</t>
  </si>
  <si>
    <t>VOLUME</t>
  </si>
  <si>
    <t>COMP.</t>
  </si>
  <si>
    <t xml:space="preserve">LARGURA </t>
  </si>
  <si>
    <t>ALTURA</t>
  </si>
  <si>
    <t>3.1</t>
  </si>
  <si>
    <t>3.2</t>
  </si>
  <si>
    <t>3.3</t>
  </si>
  <si>
    <t>TOTAL</t>
  </si>
  <si>
    <t>4.1</t>
  </si>
  <si>
    <t>MURETA</t>
  </si>
  <si>
    <t>5.1</t>
  </si>
  <si>
    <t>6.0</t>
  </si>
  <si>
    <t>6.1</t>
  </si>
  <si>
    <t>ÁREA</t>
  </si>
  <si>
    <t>6.2</t>
  </si>
  <si>
    <t>7.0</t>
  </si>
  <si>
    <t>7.1</t>
  </si>
  <si>
    <t>7.2</t>
  </si>
  <si>
    <t>7.3</t>
  </si>
  <si>
    <t>Kg</t>
  </si>
  <si>
    <t>TOTAL PARCIAL</t>
  </si>
  <si>
    <t>BDI (25,22%)</t>
  </si>
  <si>
    <t>TOTAL GERAL</t>
  </si>
  <si>
    <t>VALOR UNITÁRIO (R$)</t>
  </si>
  <si>
    <t>CRONOGRAMA FÍSICO-FINANCEIRO</t>
  </si>
  <si>
    <t>%</t>
  </si>
  <si>
    <t>30 Dias</t>
  </si>
  <si>
    <t>60 Dias</t>
  </si>
  <si>
    <t>90 Dias</t>
  </si>
  <si>
    <t>Valor(R$)</t>
  </si>
  <si>
    <t>8.0</t>
  </si>
  <si>
    <t>TOTAL ACUMULADO</t>
  </si>
  <si>
    <t>MEMORIAL DE CÁLCULO</t>
  </si>
  <si>
    <t>SERVIÇOS PRELIMINARES</t>
  </si>
  <si>
    <t>UND</t>
  </si>
  <si>
    <t>4.2</t>
  </si>
  <si>
    <t>4.3</t>
  </si>
  <si>
    <t>8.1</t>
  </si>
  <si>
    <t>8.2</t>
  </si>
  <si>
    <t>8.3</t>
  </si>
  <si>
    <t>8.4</t>
  </si>
  <si>
    <t>EXECUÇÃO DE JUNTAS DE CONTRAÇÃO PARA PAVIMENTOS DE CONCRETO. AF_11/2017</t>
  </si>
  <si>
    <t>97114/SINAPI</t>
  </si>
  <si>
    <t>APLICAÇÃO MANUAL DE PINTURA COM TINTA TEXTURIZADA ACRÍLICA EM PAREDES EXTERNAS DE CASAS, UMA COR. AF_06/2014</t>
  </si>
  <si>
    <t>88423/SINAPI</t>
  </si>
  <si>
    <t>und</t>
  </si>
  <si>
    <t>PISO EM CONCRETO 20MPA PREPARO MECANICO, ESPESSURA 7 CM, COM ARMACAO EM TELA SOLDADA</t>
  </si>
  <si>
    <t>72183/SINAPI</t>
  </si>
  <si>
    <t>CORTE RASO E RECORTE DE ÁRVORE COM DIÂMETRO DE TRONCO MAIOR OU IGUAL A 0,20 M E MENOR QUE 0,40 M.AF_05/2018</t>
  </si>
  <si>
    <t>98529/SINAPI</t>
  </si>
  <si>
    <t>ALVENARIA DE VEDAÇÃO DE BLOCOS CERÂMICOS FURADOS NA HORIZONTAL DE 9X19X19CM (ESPESSURA 9CM) DE PAREDES COM ÁREA LÍQUIDA MENOR QUE 6M² SEM VÃOS E ARGAMASSA DE ASSENTAMENTO COM PREPARO MANUAL. AF_06/2014</t>
  </si>
  <si>
    <t>87496/SINAPI</t>
  </si>
  <si>
    <t>SERVIÇO DE ALVENARIA DE VEDAÇÃO DE BLOCOS VAZADOS DE CERÂMICA DE 9X19X19CM (ESPESSURA 9CM), PARA EDIFICAÇÃO HABITACIONAL MULTIFAMILIAR (PRÉDIO). AF_11/2014</t>
  </si>
  <si>
    <t>89043/SINAPI</t>
  </si>
  <si>
    <t xml:space="preserve">1.0 </t>
  </si>
  <si>
    <t>LARG.</t>
  </si>
  <si>
    <t>ALT.</t>
  </si>
  <si>
    <t>RESULTADO</t>
  </si>
  <si>
    <t>UNIDADE</t>
  </si>
  <si>
    <t>QUADRA</t>
  </si>
  <si>
    <t>FABRICAÇÃO DE FÔRMA PARA PILARES E ESTRUTURAS SIMILARES, EM MADEIRA SERRADA, E=25 MM. AF_12/2015</t>
  </si>
  <si>
    <t>92269/SINAPI</t>
  </si>
  <si>
    <t>Nº</t>
  </si>
  <si>
    <t>L1</t>
  </si>
  <si>
    <t>L2</t>
  </si>
  <si>
    <t>PILARES</t>
  </si>
  <si>
    <t>QUILO</t>
  </si>
  <si>
    <t>Kg/m</t>
  </si>
  <si>
    <t>N1</t>
  </si>
  <si>
    <t>N2</t>
  </si>
  <si>
    <t>C1</t>
  </si>
  <si>
    <t>Ferro 6.3mm</t>
  </si>
  <si>
    <t>Ferro 4.2mm</t>
  </si>
  <si>
    <t>REVESTIMENTOS</t>
  </si>
  <si>
    <t>COMPRIMENTO</t>
  </si>
  <si>
    <t>FUTSAL HANDBAL</t>
  </si>
  <si>
    <t>BASKET</t>
  </si>
  <si>
    <t>VOLEI</t>
  </si>
  <si>
    <t>TRAVES</t>
  </si>
  <si>
    <t>V.PARCIAL (R$)</t>
  </si>
  <si>
    <t>BDI      (25,22%)</t>
  </si>
  <si>
    <t>V.TOTAL        (R$) c/ BDI</t>
  </si>
  <si>
    <t>CINTA DE AMARRAÇÃO DE ALVENARIA MOLDADA IN LOCO COM UTILIZAÇÃO DE BLOCOS CANALETA. AF_03/2016</t>
  </si>
  <si>
    <t>93205/SINAPI</t>
  </si>
  <si>
    <t>4.4</t>
  </si>
  <si>
    <t>CONCRETAGEM DE RADIER, PISO OU LAJE SOBRE SOLO, FCK 30 MPA, PARA ESPESSURA DE 10 CM - LANÇAMENTO, ADENSAMENTO E ACABAMENTO.</t>
  </si>
  <si>
    <t>3.4</t>
  </si>
  <si>
    <t>3.5</t>
  </si>
  <si>
    <t>ARMAÇÃO DE ESTRUTURAS DE CONCRETO ARMADO, EXCETO VIGAS, PILARES, LAJES E FUNDAÇÕES, UTILIZANDO AÇO CA-50 DE 6,3 MM - MONTAGEM. AF_12/2015</t>
  </si>
  <si>
    <t>92916/SINAPI</t>
  </si>
  <si>
    <t>kg</t>
  </si>
  <si>
    <t>RADIER</t>
  </si>
  <si>
    <t>N</t>
  </si>
  <si>
    <t>92915/SINAPI</t>
  </si>
  <si>
    <t>ARMAÇÃO DE ESTRUTURAS DE CONCRETO ARMADO, EXCETO VIGAS, PILARES, LAJES E FUNDAÇÕES, UTILIZANDO AÇO CA-60 DE 5,0 MM - MONTAGEM. AF_12/2015</t>
  </si>
  <si>
    <t>Ferro 5.0mm</t>
  </si>
  <si>
    <t>3.6</t>
  </si>
  <si>
    <t>MÊS REFERÊNCIA DA PROPOSTA: JULHO/2018</t>
  </si>
  <si>
    <t>92762/SINAPI</t>
  </si>
  <si>
    <t>ARMAÇÃO DE PILAR OU VIGA DE UMA ESTRUTURA CONVENCIONAL DE CONCRETO ARMADO EM UM EDIFÍCIO DE MÚLTIPLOS PAVIMENTOS UTILIZANDO AÇO CA-50 DE 10.0MM - MONTAGEM. AF_12/2015</t>
  </si>
  <si>
    <t>ARMAÇÃO DE PILAR OU VIGA DE UMA ESTRUTURA CONVENCIONAL DE CONCRETO ARMADO EM UM EDIFÍCIO DE MÚLTIPLOS PAVIMENTOS UTILIZANDO AÇO CA-50 DE 10,0MM - MONTAGEM. AF_12/2015</t>
  </si>
  <si>
    <t>FABRICAÇÃO, MONTAGEM E DESMONTAGEM DE FÔRMA PARA VIGA BALDRAME, EM MADEIRA SERRADA, E=25 MM, 4 UTILIZAÇÕES. AF_06/2017</t>
  </si>
  <si>
    <t>96536/SINAPI</t>
  </si>
  <si>
    <t>97094/SINAPI</t>
  </si>
  <si>
    <t>OBRA: CONSTRUÇÃO DA QUADRA POLIESPORTIVA - CAMPUS PICUÍ (1ª ETAPA)</t>
  </si>
  <si>
    <t>ESCAVAÇÃO MECANIZADA PARA VIGA BALDRAME, COM PREVISÃO DE FÔRMA, COM MINI-ESCAVADEIRA. AF_06/2017</t>
  </si>
  <si>
    <t>96525/SINAPI</t>
  </si>
  <si>
    <t>CORTE E ATERRO COMPENSADO</t>
  </si>
  <si>
    <t>79473/SINAPI</t>
  </si>
  <si>
    <t>1.2</t>
  </si>
  <si>
    <t>LOCACAO CONVENCIONAL DE OBRA, ATRAVÉS DE GABARITO DE TABUAS CORRIDAS PONTALETADAS, COM REAPROVEITAMENTO DE 10 VEZES.</t>
  </si>
  <si>
    <t>74077/002   SINAPI</t>
  </si>
</sst>
</file>

<file path=xl/styles.xml><?xml version="1.0" encoding="utf-8"?>
<styleSheet xmlns="http://schemas.openxmlformats.org/spreadsheetml/2006/main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00000_);_(* \(#,##0.0000000\);_(* &quot;-&quot;??_);_(@_)"/>
    <numFmt numFmtId="166" formatCode="_(&quot;R$ &quot;* #,##0.00_);_(&quot;R$ &quot;* \(#,##0.00\);_(&quot;R$ &quot;* &quot;-&quot;??_);_(@_)"/>
    <numFmt numFmtId="167" formatCode="_(* #,##0.000_);_(* \(#,##0.000\);_(* &quot;-&quot;??_);_(@_)"/>
    <numFmt numFmtId="168" formatCode="_(&quot;R$&quot;\ * #,##0.00_);_(&quot;R$&quot;\ * \(#,##0.00\);_(&quot;R$&quot;\ * &quot;-&quot;??_);_(@_)"/>
    <numFmt numFmtId="169" formatCode="#,##0.00_ ;\-#,##0.00\ "/>
  </numFmts>
  <fonts count="15">
    <font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b/>
      <sz val="9"/>
      <color indexed="81"/>
      <name val="Tahoma"/>
      <family val="2"/>
    </font>
    <font>
      <b/>
      <sz val="2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9FF78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2">
    <xf numFmtId="0" fontId="0" fillId="0" borderId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2" fillId="0" borderId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29">
    <xf numFmtId="0" fontId="0" fillId="0" borderId="0" xfId="0"/>
    <xf numFmtId="43" fontId="0" fillId="0" borderId="0" xfId="0" applyNumberFormat="1"/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4" fillId="0" borderId="19" xfId="0" applyFont="1" applyFill="1" applyBorder="1"/>
    <xf numFmtId="164" fontId="3" fillId="0" borderId="19" xfId="67" applyNumberFormat="1" applyFont="1" applyFill="1" applyBorder="1" applyAlignment="1">
      <alignment horizontal="center" vertical="center"/>
    </xf>
    <xf numFmtId="4" fontId="3" fillId="0" borderId="19" xfId="67" applyNumberFormat="1" applyFont="1" applyFill="1" applyBorder="1" applyAlignment="1">
      <alignment horizontal="center"/>
    </xf>
    <xf numFmtId="164" fontId="3" fillId="0" borderId="19" xfId="67" applyNumberFormat="1" applyFont="1" applyFill="1" applyBorder="1" applyAlignment="1">
      <alignment horizontal="center"/>
    </xf>
    <xf numFmtId="164" fontId="3" fillId="0" borderId="20" xfId="67" applyNumberFormat="1" applyFont="1" applyFill="1" applyBorder="1"/>
    <xf numFmtId="0" fontId="6" fillId="0" borderId="12" xfId="35" applyFont="1" applyFill="1" applyBorder="1" applyAlignment="1">
      <alignment vertical="center"/>
    </xf>
    <xf numFmtId="2" fontId="8" fillId="3" borderId="4" xfId="0" applyNumberFormat="1" applyFont="1" applyFill="1" applyBorder="1" applyAlignment="1">
      <alignment horizontal="center"/>
    </xf>
    <xf numFmtId="2" fontId="8" fillId="3" borderId="5" xfId="0" applyNumberFormat="1" applyFont="1" applyFill="1" applyBorder="1" applyAlignment="1">
      <alignment horizontal="center"/>
    </xf>
    <xf numFmtId="2" fontId="8" fillId="3" borderId="5" xfId="0" applyNumberFormat="1" applyFont="1" applyFill="1" applyBorder="1" applyAlignment="1">
      <alignment horizontal="left"/>
    </xf>
    <xf numFmtId="2" fontId="8" fillId="3" borderId="5" xfId="0" applyNumberFormat="1" applyFont="1" applyFill="1" applyBorder="1"/>
    <xf numFmtId="0" fontId="10" fillId="0" borderId="2" xfId="0" applyFont="1" applyFill="1" applyBorder="1" applyAlignment="1">
      <alignment horizontal="center" wrapText="1"/>
    </xf>
    <xf numFmtId="2" fontId="10" fillId="0" borderId="2" xfId="0" applyNumberFormat="1" applyFont="1" applyFill="1" applyBorder="1" applyAlignment="1"/>
    <xf numFmtId="0" fontId="9" fillId="0" borderId="34" xfId="0" applyFont="1" applyFill="1" applyBorder="1" applyAlignment="1" applyProtection="1">
      <alignment horizontal="justify" vertical="center"/>
    </xf>
    <xf numFmtId="0" fontId="10" fillId="0" borderId="0" xfId="0" applyFont="1"/>
    <xf numFmtId="2" fontId="10" fillId="0" borderId="3" xfId="0" applyNumberFormat="1" applyFont="1" applyFill="1" applyBorder="1" applyAlignment="1">
      <alignment horizontal="center" vertical="top"/>
    </xf>
    <xf numFmtId="2" fontId="10" fillId="0" borderId="2" xfId="0" applyNumberFormat="1" applyFont="1" applyFill="1" applyBorder="1" applyAlignment="1">
      <alignment horizontal="center" vertical="top"/>
    </xf>
    <xf numFmtId="2" fontId="10" fillId="0" borderId="7" xfId="0" applyNumberFormat="1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10" fillId="0" borderId="13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top"/>
    </xf>
    <xf numFmtId="0" fontId="9" fillId="0" borderId="34" xfId="0" applyFont="1" applyFill="1" applyBorder="1" applyAlignment="1">
      <alignment horizontal="center" vertical="top" wrapText="1"/>
    </xf>
    <xf numFmtId="2" fontId="10" fillId="0" borderId="28" xfId="0" applyNumberFormat="1" applyFont="1" applyFill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10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justify" vertical="top" wrapText="1"/>
    </xf>
    <xf numFmtId="2" fontId="10" fillId="0" borderId="13" xfId="0" applyNumberFormat="1" applyFont="1" applyFill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/>
    </xf>
    <xf numFmtId="0" fontId="9" fillId="0" borderId="2" xfId="0" applyFont="1" applyBorder="1" applyAlignment="1">
      <alignment horizontal="justify" vertical="top" wrapText="1"/>
    </xf>
    <xf numFmtId="2" fontId="10" fillId="0" borderId="2" xfId="0" applyNumberFormat="1" applyFont="1" applyBorder="1" applyAlignment="1">
      <alignment horizontal="justify" vertical="top" wrapText="1"/>
    </xf>
    <xf numFmtId="2" fontId="10" fillId="0" borderId="2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 applyProtection="1">
      <alignment horizontal="center" wrapText="1"/>
    </xf>
    <xf numFmtId="0" fontId="10" fillId="0" borderId="2" xfId="0" applyFont="1" applyFill="1" applyBorder="1" applyAlignment="1">
      <alignment horizontal="justify" vertical="top" wrapText="1"/>
    </xf>
    <xf numFmtId="2" fontId="10" fillId="0" borderId="2" xfId="0" applyNumberFormat="1" applyFont="1" applyBorder="1" applyAlignment="1">
      <alignment horizontal="justify" vertical="top"/>
    </xf>
    <xf numFmtId="0" fontId="10" fillId="0" borderId="2" xfId="0" applyFont="1" applyBorder="1"/>
    <xf numFmtId="0" fontId="0" fillId="0" borderId="0" xfId="0" applyFill="1"/>
    <xf numFmtId="0" fontId="8" fillId="0" borderId="0" xfId="0" applyFont="1"/>
    <xf numFmtId="43" fontId="10" fillId="0" borderId="0" xfId="67" applyFont="1"/>
    <xf numFmtId="2" fontId="10" fillId="0" borderId="0" xfId="0" applyNumberFormat="1" applyFont="1"/>
    <xf numFmtId="2" fontId="8" fillId="0" borderId="0" xfId="0" applyNumberFormat="1" applyFont="1"/>
    <xf numFmtId="0" fontId="10" fillId="0" borderId="0" xfId="0" applyFont="1" applyAlignment="1">
      <alignment horizontal="center"/>
    </xf>
    <xf numFmtId="43" fontId="10" fillId="0" borderId="0" xfId="0" applyNumberFormat="1" applyFont="1"/>
    <xf numFmtId="43" fontId="10" fillId="0" borderId="0" xfId="67" applyFont="1" applyAlignment="1">
      <alignment horizontal="center"/>
    </xf>
    <xf numFmtId="0" fontId="11" fillId="0" borderId="2" xfId="0" applyFont="1" applyFill="1" applyBorder="1" applyAlignment="1">
      <alignment horizontal="justify" vertical="top" wrapText="1"/>
    </xf>
    <xf numFmtId="0" fontId="11" fillId="0" borderId="2" xfId="0" applyFont="1" applyFill="1" applyBorder="1" applyAlignment="1">
      <alignment horizontal="center" vertical="top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8" fillId="3" borderId="2" xfId="0" applyFont="1" applyFill="1" applyBorder="1"/>
    <xf numFmtId="0" fontId="8" fillId="3" borderId="2" xfId="0" applyFont="1" applyFill="1" applyBorder="1" applyAlignment="1">
      <alignment horizontal="left"/>
    </xf>
    <xf numFmtId="0" fontId="11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center"/>
    </xf>
    <xf numFmtId="0" fontId="8" fillId="5" borderId="2" xfId="0" applyFont="1" applyFill="1" applyBorder="1"/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top" wrapText="1"/>
    </xf>
    <xf numFmtId="2" fontId="10" fillId="0" borderId="24" xfId="0" applyNumberFormat="1" applyFont="1" applyFill="1" applyBorder="1" applyAlignment="1">
      <alignment horizontal="center" vertical="top"/>
    </xf>
    <xf numFmtId="0" fontId="11" fillId="0" borderId="26" xfId="0" applyFont="1" applyBorder="1" applyAlignment="1">
      <alignment horizontal="center" vertical="top"/>
    </xf>
    <xf numFmtId="0" fontId="11" fillId="0" borderId="26" xfId="0" applyFont="1" applyBorder="1" applyAlignment="1">
      <alignment horizontal="justify" vertical="top" wrapText="1"/>
    </xf>
    <xf numFmtId="2" fontId="10" fillId="0" borderId="26" xfId="0" applyNumberFormat="1" applyFont="1" applyFill="1" applyBorder="1" applyAlignment="1">
      <alignment horizontal="center"/>
    </xf>
    <xf numFmtId="0" fontId="8" fillId="3" borderId="5" xfId="0" applyNumberFormat="1" applyFont="1" applyFill="1" applyBorder="1" applyAlignment="1">
      <alignment horizontal="center"/>
    </xf>
    <xf numFmtId="0" fontId="8" fillId="3" borderId="5" xfId="0" applyFont="1" applyFill="1" applyBorder="1" applyAlignment="1">
      <alignment wrapText="1"/>
    </xf>
    <xf numFmtId="0" fontId="12" fillId="3" borderId="5" xfId="0" applyFont="1" applyFill="1" applyBorder="1"/>
    <xf numFmtId="0" fontId="12" fillId="3" borderId="5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/>
    <xf numFmtId="0" fontId="8" fillId="3" borderId="5" xfId="0" applyFont="1" applyFill="1" applyBorder="1" applyAlignment="1">
      <alignment horizontal="center"/>
    </xf>
    <xf numFmtId="164" fontId="7" fillId="6" borderId="26" xfId="67" applyNumberFormat="1" applyFont="1" applyFill="1" applyBorder="1" applyAlignment="1">
      <alignment horizontal="center" vertical="center" wrapText="1"/>
    </xf>
    <xf numFmtId="164" fontId="7" fillId="6" borderId="14" xfId="67" applyNumberFormat="1" applyFont="1" applyFill="1" applyBorder="1" applyAlignment="1">
      <alignment horizontal="center" vertical="center" wrapText="1"/>
    </xf>
    <xf numFmtId="169" fontId="8" fillId="3" borderId="5" xfId="67" applyNumberFormat="1" applyFont="1" applyFill="1" applyBorder="1" applyAlignment="1">
      <alignment horizontal="center"/>
    </xf>
    <xf numFmtId="169" fontId="8" fillId="3" borderId="8" xfId="67" applyNumberFormat="1" applyFont="1" applyFill="1" applyBorder="1" applyAlignment="1">
      <alignment horizontal="right"/>
    </xf>
    <xf numFmtId="169" fontId="9" fillId="0" borderId="31" xfId="67" applyNumberFormat="1" applyFont="1" applyFill="1" applyBorder="1" applyAlignment="1">
      <alignment horizontal="right"/>
    </xf>
    <xf numFmtId="169" fontId="10" fillId="0" borderId="2" xfId="67" applyNumberFormat="1" applyFont="1" applyFill="1" applyBorder="1" applyAlignment="1">
      <alignment horizontal="right"/>
    </xf>
    <xf numFmtId="169" fontId="9" fillId="0" borderId="2" xfId="67" applyNumberFormat="1" applyFont="1" applyFill="1" applyBorder="1" applyAlignment="1">
      <alignment horizontal="right"/>
    </xf>
    <xf numFmtId="169" fontId="10" fillId="0" borderId="13" xfId="67" applyNumberFormat="1" applyFont="1" applyFill="1" applyBorder="1" applyAlignment="1">
      <alignment horizontal="right"/>
    </xf>
    <xf numFmtId="169" fontId="10" fillId="0" borderId="1" xfId="67" applyNumberFormat="1" applyFont="1" applyFill="1" applyBorder="1" applyAlignment="1">
      <alignment horizontal="right"/>
    </xf>
    <xf numFmtId="169" fontId="9" fillId="0" borderId="2" xfId="67" applyNumberFormat="1" applyFont="1" applyFill="1" applyBorder="1" applyAlignment="1" applyProtection="1">
      <alignment horizontal="right"/>
    </xf>
    <xf numFmtId="169" fontId="10" fillId="0" borderId="26" xfId="67" applyNumberFormat="1" applyFont="1" applyFill="1" applyBorder="1" applyAlignment="1">
      <alignment horizontal="right"/>
    </xf>
    <xf numFmtId="169" fontId="9" fillId="0" borderId="27" xfId="67" applyNumberFormat="1" applyFont="1" applyFill="1" applyBorder="1" applyAlignment="1">
      <alignment horizontal="right"/>
    </xf>
    <xf numFmtId="169" fontId="8" fillId="3" borderId="8" xfId="67" applyNumberFormat="1" applyFont="1" applyFill="1" applyBorder="1" applyAlignment="1"/>
    <xf numFmtId="169" fontId="10" fillId="0" borderId="2" xfId="67" applyNumberFormat="1" applyFont="1" applyBorder="1" applyAlignment="1">
      <alignment horizontal="right"/>
    </xf>
    <xf numFmtId="169" fontId="10" fillId="0" borderId="1" xfId="67" applyNumberFormat="1" applyFont="1" applyBorder="1" applyAlignment="1">
      <alignment horizontal="right"/>
    </xf>
    <xf numFmtId="169" fontId="9" fillId="0" borderId="29" xfId="67" applyNumberFormat="1" applyFont="1" applyFill="1" applyBorder="1" applyAlignment="1">
      <alignment horizontal="right"/>
    </xf>
    <xf numFmtId="169" fontId="8" fillId="6" borderId="27" xfId="67" applyNumberFormat="1" applyFont="1" applyFill="1" applyBorder="1"/>
    <xf numFmtId="169" fontId="8" fillId="6" borderId="31" xfId="67" applyNumberFormat="1" applyFont="1" applyFill="1" applyBorder="1"/>
    <xf numFmtId="169" fontId="8" fillId="6" borderId="23" xfId="67" applyNumberFormat="1" applyFont="1" applyFill="1" applyBorder="1"/>
    <xf numFmtId="169" fontId="9" fillId="0" borderId="31" xfId="67" applyNumberFormat="1" applyFont="1" applyFill="1" applyBorder="1" applyAlignment="1" applyProtection="1">
      <alignment horizontal="right"/>
    </xf>
    <xf numFmtId="169" fontId="8" fillId="3" borderId="5" xfId="67" applyNumberFormat="1" applyFont="1" applyFill="1" applyBorder="1" applyAlignment="1"/>
    <xf numFmtId="169" fontId="10" fillId="0" borderId="2" xfId="67" applyNumberFormat="1" applyFont="1" applyFill="1" applyBorder="1" applyAlignment="1"/>
    <xf numFmtId="0" fontId="9" fillId="0" borderId="0" xfId="0" applyFont="1" applyFill="1" applyBorder="1" applyAlignment="1">
      <alignment vertical="top" wrapText="1"/>
    </xf>
    <xf numFmtId="2" fontId="10" fillId="0" borderId="0" xfId="0" applyNumberFormat="1" applyFont="1" applyFill="1" applyBorder="1" applyAlignment="1">
      <alignment vertical="top" wrapText="1"/>
    </xf>
    <xf numFmtId="0" fontId="10" fillId="0" borderId="2" xfId="0" applyFont="1" applyBorder="1" applyAlignment="1">
      <alignment vertical="top"/>
    </xf>
    <xf numFmtId="0" fontId="10" fillId="0" borderId="0" xfId="0" applyFont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/>
    </xf>
    <xf numFmtId="0" fontId="7" fillId="4" borderId="14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center" vertical="center"/>
    </xf>
    <xf numFmtId="2" fontId="8" fillId="0" borderId="1" xfId="0" applyNumberFormat="1" applyFont="1" applyFill="1" applyBorder="1"/>
    <xf numFmtId="10" fontId="9" fillId="2" borderId="1" xfId="36" applyNumberFormat="1" applyFont="1" applyFill="1" applyBorder="1" applyAlignment="1">
      <alignment horizontal="right"/>
    </xf>
    <xf numFmtId="0" fontId="7" fillId="2" borderId="3" xfId="35" quotePrefix="1" applyNumberFormat="1" applyFont="1" applyFill="1" applyBorder="1" applyAlignment="1">
      <alignment horizontal="center" vertical="center"/>
    </xf>
    <xf numFmtId="2" fontId="8" fillId="0" borderId="2" xfId="0" applyNumberFormat="1" applyFont="1" applyBorder="1"/>
    <xf numFmtId="10" fontId="9" fillId="2" borderId="2" xfId="36" applyNumberFormat="1" applyFont="1" applyFill="1" applyBorder="1" applyAlignment="1">
      <alignment horizontal="right"/>
    </xf>
    <xf numFmtId="0" fontId="7" fillId="4" borderId="26" xfId="0" applyFont="1" applyFill="1" applyBorder="1"/>
    <xf numFmtId="4" fontId="7" fillId="4" borderId="26" xfId="0" applyNumberFormat="1" applyFont="1" applyFill="1" applyBorder="1"/>
    <xf numFmtId="4" fontId="7" fillId="4" borderId="27" xfId="0" applyNumberFormat="1" applyFont="1" applyFill="1" applyBorder="1"/>
    <xf numFmtId="0" fontId="9" fillId="4" borderId="21" xfId="0" applyFont="1" applyFill="1" applyBorder="1" applyAlignment="1">
      <alignment horizontal="center" vertical="center"/>
    </xf>
    <xf numFmtId="0" fontId="7" fillId="4" borderId="14" xfId="0" applyFont="1" applyFill="1" applyBorder="1"/>
    <xf numFmtId="4" fontId="7" fillId="4" borderId="14" xfId="67" applyNumberFormat="1" applyFont="1" applyFill="1" applyBorder="1" applyAlignment="1">
      <alignment horizontal="center" vertical="center"/>
    </xf>
    <xf numFmtId="4" fontId="7" fillId="4" borderId="14" xfId="0" applyNumberFormat="1" applyFont="1" applyFill="1" applyBorder="1"/>
    <xf numFmtId="4" fontId="7" fillId="4" borderId="23" xfId="0" applyNumberFormat="1" applyFont="1" applyFill="1" applyBorder="1"/>
    <xf numFmtId="10" fontId="7" fillId="4" borderId="26" xfId="36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/>
    <xf numFmtId="4" fontId="10" fillId="0" borderId="2" xfId="0" applyNumberFormat="1" applyFont="1" applyBorder="1" applyAlignment="1"/>
    <xf numFmtId="4" fontId="7" fillId="4" borderId="26" xfId="67" applyNumberFormat="1" applyFont="1" applyFill="1" applyBorder="1" applyAlignment="1"/>
    <xf numFmtId="4" fontId="7" fillId="4" borderId="14" xfId="67" applyNumberFormat="1" applyFont="1" applyFill="1" applyBorder="1" applyAlignment="1">
      <alignment vertical="center"/>
    </xf>
    <xf numFmtId="4" fontId="9" fillId="2" borderId="1" xfId="67" applyNumberFormat="1" applyFont="1" applyFill="1" applyBorder="1" applyAlignment="1"/>
    <xf numFmtId="4" fontId="7" fillId="4" borderId="14" xfId="67" applyNumberFormat="1" applyFont="1" applyFill="1" applyBorder="1" applyAlignment="1"/>
    <xf numFmtId="4" fontId="9" fillId="2" borderId="33" xfId="67" applyNumberFormat="1" applyFont="1" applyFill="1" applyBorder="1" applyAlignment="1"/>
    <xf numFmtId="10" fontId="9" fillId="0" borderId="2" xfId="67" applyNumberFormat="1" applyFont="1" applyFill="1" applyBorder="1" applyAlignment="1"/>
    <xf numFmtId="10" fontId="7" fillId="4" borderId="26" xfId="36" applyNumberFormat="1" applyFont="1" applyFill="1" applyBorder="1" applyAlignment="1"/>
    <xf numFmtId="10" fontId="7" fillId="4" borderId="14" xfId="36" applyNumberFormat="1" applyFont="1" applyFill="1" applyBorder="1" applyAlignment="1"/>
    <xf numFmtId="4" fontId="9" fillId="0" borderId="1" xfId="67" applyNumberFormat="1" applyFont="1" applyFill="1" applyBorder="1" applyAlignment="1">
      <alignment horizontal="right"/>
    </xf>
    <xf numFmtId="4" fontId="9" fillId="0" borderId="2" xfId="67" applyNumberFormat="1" applyFont="1" applyFill="1" applyBorder="1" applyAlignment="1">
      <alignment horizontal="right"/>
    </xf>
    <xf numFmtId="4" fontId="9" fillId="0" borderId="31" xfId="67" applyNumberFormat="1" applyFont="1" applyFill="1" applyBorder="1" applyAlignment="1">
      <alignment horizontal="right"/>
    </xf>
    <xf numFmtId="10" fontId="9" fillId="0" borderId="1" xfId="67" applyNumberFormat="1" applyFont="1" applyFill="1" applyBorder="1" applyAlignment="1"/>
    <xf numFmtId="4" fontId="9" fillId="0" borderId="29" xfId="67" applyNumberFormat="1" applyFont="1" applyFill="1" applyBorder="1" applyAlignment="1">
      <alignment horizontal="right"/>
    </xf>
    <xf numFmtId="0" fontId="7" fillId="4" borderId="23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justify" wrapText="1"/>
    </xf>
    <xf numFmtId="0" fontId="9" fillId="0" borderId="33" xfId="0" applyFont="1" applyFill="1" applyBorder="1" applyAlignment="1">
      <alignment horizontal="center" vertical="top" wrapText="1"/>
    </xf>
    <xf numFmtId="169" fontId="9" fillId="0" borderId="30" xfId="67" applyNumberFormat="1" applyFont="1" applyFill="1" applyBorder="1" applyAlignment="1" applyProtection="1">
      <alignment horizontal="right"/>
    </xf>
    <xf numFmtId="0" fontId="9" fillId="0" borderId="37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justify" vertical="top" wrapText="1"/>
    </xf>
    <xf numFmtId="0" fontId="11" fillId="0" borderId="2" xfId="0" applyFont="1" applyFill="1" applyBorder="1" applyAlignment="1">
      <alignment vertical="top" wrapText="1"/>
    </xf>
    <xf numFmtId="0" fontId="7" fillId="4" borderId="24" xfId="0" applyFont="1" applyFill="1" applyBorder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top"/>
    </xf>
    <xf numFmtId="0" fontId="10" fillId="0" borderId="26" xfId="0" applyFont="1" applyBorder="1" applyAlignment="1">
      <alignment horizontal="justify" vertical="top" wrapText="1"/>
    </xf>
    <xf numFmtId="0" fontId="8" fillId="6" borderId="21" xfId="0" applyNumberFormat="1" applyFont="1" applyFill="1" applyBorder="1" applyAlignment="1">
      <alignment horizontal="left"/>
    </xf>
    <xf numFmtId="0" fontId="8" fillId="6" borderId="14" xfId="0" applyNumberFormat="1" applyFont="1" applyFill="1" applyBorder="1" applyAlignment="1">
      <alignment horizontal="left"/>
    </xf>
    <xf numFmtId="0" fontId="6" fillId="6" borderId="18" xfId="35" applyFont="1" applyFill="1" applyBorder="1" applyAlignment="1">
      <alignment horizontal="center" vertical="center" wrapText="1"/>
    </xf>
    <xf numFmtId="0" fontId="6" fillId="6" borderId="19" xfId="35" applyFont="1" applyFill="1" applyBorder="1" applyAlignment="1">
      <alignment horizontal="center" vertical="center" wrapText="1"/>
    </xf>
    <xf numFmtId="0" fontId="9" fillId="6" borderId="20" xfId="0" applyFont="1" applyFill="1" applyBorder="1" applyAlignment="1"/>
    <xf numFmtId="0" fontId="6" fillId="0" borderId="15" xfId="35" applyFont="1" applyFill="1" applyBorder="1" applyAlignment="1">
      <alignment horizontal="left" vertical="center"/>
    </xf>
    <xf numFmtId="0" fontId="6" fillId="0" borderId="16" xfId="35" applyFont="1" applyFill="1" applyBorder="1" applyAlignment="1">
      <alignment horizontal="left" vertical="center"/>
    </xf>
    <xf numFmtId="0" fontId="6" fillId="0" borderId="17" xfId="35" applyFont="1" applyFill="1" applyBorder="1" applyAlignment="1">
      <alignment horizontal="left" vertical="center"/>
    </xf>
    <xf numFmtId="0" fontId="7" fillId="6" borderId="24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5" xfId="35" applyFont="1" applyFill="1" applyBorder="1" applyAlignment="1">
      <alignment horizontal="center" vertical="center"/>
    </xf>
    <xf numFmtId="0" fontId="7" fillId="6" borderId="22" xfId="35" applyFont="1" applyFill="1" applyBorder="1" applyAlignment="1">
      <alignment horizontal="center" vertical="center"/>
    </xf>
    <xf numFmtId="164" fontId="7" fillId="6" borderId="26" xfId="67" applyNumberFormat="1" applyFont="1" applyFill="1" applyBorder="1" applyAlignment="1">
      <alignment horizontal="center" vertical="center" wrapText="1"/>
    </xf>
    <xf numFmtId="164" fontId="7" fillId="6" borderId="14" xfId="67" applyNumberFormat="1" applyFont="1" applyFill="1" applyBorder="1" applyAlignment="1">
      <alignment horizontal="center" vertical="center" wrapText="1"/>
    </xf>
    <xf numFmtId="164" fontId="7" fillId="6" borderId="27" xfId="67" applyNumberFormat="1" applyFont="1" applyFill="1" applyBorder="1" applyAlignment="1">
      <alignment horizontal="center" vertical="center" wrapText="1"/>
    </xf>
    <xf numFmtId="164" fontId="7" fillId="6" borderId="23" xfId="67" applyNumberFormat="1" applyFont="1" applyFill="1" applyBorder="1" applyAlignment="1">
      <alignment horizontal="center" vertical="center" wrapText="1"/>
    </xf>
    <xf numFmtId="0" fontId="6" fillId="0" borderId="12" xfId="35" applyFont="1" applyFill="1" applyBorder="1" applyAlignment="1">
      <alignment horizontal="left" vertical="center"/>
    </xf>
    <xf numFmtId="0" fontId="6" fillId="0" borderId="32" xfId="35" applyFont="1" applyFill="1" applyBorder="1" applyAlignment="1">
      <alignment horizontal="left" vertical="center"/>
    </xf>
    <xf numFmtId="0" fontId="6" fillId="0" borderId="11" xfId="35" applyFont="1" applyFill="1" applyBorder="1" applyAlignment="1">
      <alignment horizontal="left" vertical="center"/>
    </xf>
    <xf numFmtId="0" fontId="8" fillId="6" borderId="38" xfId="0" applyNumberFormat="1" applyFont="1" applyFill="1" applyBorder="1" applyAlignment="1">
      <alignment horizontal="left" wrapText="1"/>
    </xf>
    <xf numFmtId="0" fontId="8" fillId="6" borderId="39" xfId="0" applyNumberFormat="1" applyFont="1" applyFill="1" applyBorder="1" applyAlignment="1">
      <alignment horizontal="left" wrapText="1"/>
    </xf>
    <xf numFmtId="0" fontId="8" fillId="6" borderId="40" xfId="0" applyNumberFormat="1" applyFont="1" applyFill="1" applyBorder="1" applyAlignment="1">
      <alignment horizontal="left" wrapText="1"/>
    </xf>
    <xf numFmtId="0" fontId="8" fillId="6" borderId="3" xfId="0" applyNumberFormat="1" applyFont="1" applyFill="1" applyBorder="1" applyAlignment="1">
      <alignment horizontal="left"/>
    </xf>
    <xf numFmtId="0" fontId="8" fillId="6" borderId="2" xfId="0" applyNumberFormat="1" applyFont="1" applyFill="1" applyBorder="1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/>
    </xf>
    <xf numFmtId="0" fontId="10" fillId="0" borderId="2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8" fillId="3" borderId="34" xfId="0" applyFont="1" applyFill="1" applyBorder="1" applyAlignment="1">
      <alignment horizontal="left"/>
    </xf>
    <xf numFmtId="0" fontId="8" fillId="3" borderId="36" xfId="0" applyFont="1" applyFill="1" applyBorder="1" applyAlignment="1">
      <alignment horizontal="left"/>
    </xf>
    <xf numFmtId="0" fontId="8" fillId="3" borderId="35" xfId="0" applyFont="1" applyFill="1" applyBorder="1" applyAlignment="1">
      <alignment horizontal="left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34" xfId="0" applyFont="1" applyFill="1" applyBorder="1" applyAlignment="1">
      <alignment horizontal="left" vertical="top" wrapText="1"/>
    </xf>
    <xf numFmtId="0" fontId="9" fillId="0" borderId="36" xfId="0" applyFont="1" applyFill="1" applyBorder="1" applyAlignment="1">
      <alignment horizontal="left" vertical="top" wrapText="1"/>
    </xf>
    <xf numFmtId="0" fontId="9" fillId="0" borderId="35" xfId="0" applyFont="1" applyFill="1" applyBorder="1" applyAlignment="1">
      <alignment horizontal="left" vertical="top" wrapText="1"/>
    </xf>
    <xf numFmtId="0" fontId="9" fillId="0" borderId="2" xfId="0" applyFont="1" applyFill="1" applyBorder="1" applyAlignment="1" applyProtection="1">
      <alignment horizontal="left" vertical="center"/>
    </xf>
    <xf numFmtId="0" fontId="8" fillId="3" borderId="2" xfId="0" applyFont="1" applyFill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wrapText="1"/>
    </xf>
    <xf numFmtId="0" fontId="10" fillId="0" borderId="6" xfId="0" applyFont="1" applyBorder="1" applyAlignment="1">
      <alignment horizontal="center" textRotation="255" shrinkToFit="1"/>
    </xf>
    <xf numFmtId="0" fontId="10" fillId="0" borderId="13" xfId="0" applyFont="1" applyBorder="1" applyAlignment="1">
      <alignment horizontal="center" textRotation="255" shrinkToFit="1"/>
    </xf>
    <xf numFmtId="0" fontId="10" fillId="0" borderId="1" xfId="0" applyFont="1" applyBorder="1" applyAlignment="1">
      <alignment horizontal="center" textRotation="255" shrinkToFit="1"/>
    </xf>
    <xf numFmtId="2" fontId="10" fillId="0" borderId="2" xfId="0" applyNumberFormat="1" applyFont="1" applyFill="1" applyBorder="1" applyAlignment="1">
      <alignment horizontal="left" vertical="center" wrapText="1"/>
    </xf>
    <xf numFmtId="2" fontId="10" fillId="0" borderId="2" xfId="0" applyNumberFormat="1" applyFont="1" applyFill="1" applyBorder="1" applyAlignment="1">
      <alignment horizontal="left"/>
    </xf>
    <xf numFmtId="0" fontId="9" fillId="0" borderId="2" xfId="0" applyFont="1" applyFill="1" applyBorder="1" applyAlignment="1">
      <alignment horizontal="left" vertical="top" wrapText="1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4" fillId="3" borderId="20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left"/>
    </xf>
    <xf numFmtId="2" fontId="8" fillId="3" borderId="2" xfId="0" applyNumberFormat="1" applyFont="1" applyFill="1" applyBorder="1" applyAlignment="1">
      <alignment horizontal="left"/>
    </xf>
    <xf numFmtId="0" fontId="7" fillId="4" borderId="26" xfId="0" applyFont="1" applyFill="1" applyBorder="1" applyAlignment="1">
      <alignment horizontal="center"/>
    </xf>
    <xf numFmtId="0" fontId="6" fillId="4" borderId="18" xfId="35" applyFont="1" applyFill="1" applyBorder="1" applyAlignment="1">
      <alignment horizontal="center" vertical="center" wrapText="1"/>
    </xf>
    <xf numFmtId="0" fontId="6" fillId="4" borderId="19" xfId="35" applyFont="1" applyFill="1" applyBorder="1" applyAlignment="1">
      <alignment horizontal="center" vertical="center" wrapText="1"/>
    </xf>
    <xf numFmtId="0" fontId="6" fillId="4" borderId="20" xfId="35" applyFont="1" applyFill="1" applyBorder="1" applyAlignment="1">
      <alignment horizontal="center" vertical="center" wrapText="1"/>
    </xf>
    <xf numFmtId="0" fontId="6" fillId="0" borderId="9" xfId="35" applyFont="1" applyFill="1" applyBorder="1" applyAlignment="1">
      <alignment horizontal="left" vertical="center"/>
    </xf>
    <xf numFmtId="0" fontId="6" fillId="0" borderId="0" xfId="35" applyFont="1" applyFill="1" applyBorder="1" applyAlignment="1">
      <alignment horizontal="left" vertical="center"/>
    </xf>
    <xf numFmtId="0" fontId="6" fillId="0" borderId="10" xfId="35" applyFont="1" applyFill="1" applyBorder="1" applyAlignment="1">
      <alignment horizontal="left" vertical="center"/>
    </xf>
    <xf numFmtId="0" fontId="7" fillId="4" borderId="24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6" xfId="35" applyFont="1" applyFill="1" applyBorder="1" applyAlignment="1">
      <alignment horizontal="center" vertical="center" wrapText="1"/>
    </xf>
    <xf numFmtId="0" fontId="7" fillId="4" borderId="14" xfId="35" applyFont="1" applyFill="1" applyBorder="1" applyAlignment="1">
      <alignment horizontal="center" vertical="center" wrapText="1"/>
    </xf>
    <xf numFmtId="43" fontId="7" fillId="4" borderId="26" xfId="67" applyFont="1" applyFill="1" applyBorder="1" applyAlignment="1">
      <alignment horizontal="center" vertical="center" wrapText="1"/>
    </xf>
    <xf numFmtId="43" fontId="7" fillId="4" borderId="14" xfId="67" applyFont="1" applyFill="1" applyBorder="1" applyAlignment="1">
      <alignment horizontal="center" vertical="center" wrapText="1"/>
    </xf>
    <xf numFmtId="4" fontId="7" fillId="4" borderId="26" xfId="67" applyNumberFormat="1" applyFont="1" applyFill="1" applyBorder="1" applyAlignment="1">
      <alignment horizontal="center" vertical="center" wrapText="1"/>
    </xf>
    <xf numFmtId="4" fontId="7" fillId="4" borderId="14" xfId="67" applyNumberFormat="1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/>
    </xf>
    <xf numFmtId="2" fontId="10" fillId="0" borderId="2" xfId="0" applyNumberFormat="1" applyFont="1" applyFill="1" applyBorder="1" applyAlignment="1">
      <alignment horizontal="center" vertical="top" wrapText="1"/>
    </xf>
    <xf numFmtId="0" fontId="9" fillId="0" borderId="34" xfId="0" applyFont="1" applyFill="1" applyBorder="1" applyAlignment="1" applyProtection="1">
      <alignment horizontal="left" vertical="top" wrapText="1"/>
    </xf>
    <xf numFmtId="0" fontId="9" fillId="0" borderId="36" xfId="0" applyFont="1" applyFill="1" applyBorder="1" applyAlignment="1" applyProtection="1">
      <alignment horizontal="left" vertical="top" wrapText="1"/>
    </xf>
    <xf numFmtId="0" fontId="9" fillId="0" borderId="35" xfId="0" applyFont="1" applyFill="1" applyBorder="1" applyAlignment="1" applyProtection="1">
      <alignment horizontal="left" vertical="top" wrapText="1"/>
    </xf>
  </cellXfs>
  <cellStyles count="72">
    <cellStyle name="Moeda 2" xfId="1"/>
    <cellStyle name="Moeda 3" xfId="2"/>
    <cellStyle name="Moeda 4" xfId="3"/>
    <cellStyle name="Moeda 5" xfId="4"/>
    <cellStyle name="Moeda 6" xfId="5"/>
    <cellStyle name="Moeda 7" xfId="6"/>
    <cellStyle name="Normal" xfId="0" builtinId="0"/>
    <cellStyle name="Normal 10 20" xfId="7"/>
    <cellStyle name="Normal 2" xfId="8"/>
    <cellStyle name="Normal 2 2" xfId="9"/>
    <cellStyle name="Normal 2 2 2" xfId="10"/>
    <cellStyle name="Normal 2 2 2 2" xfId="11"/>
    <cellStyle name="Normal 2 2 2 2 2" xfId="12"/>
    <cellStyle name="Normal 2 2 2 2 3" xfId="13"/>
    <cellStyle name="Normal 2 2 2 2 4" xfId="14"/>
    <cellStyle name="Normal 2 2 2 2 5" xfId="15"/>
    <cellStyle name="Normal 2 2 2 3" xfId="16"/>
    <cellStyle name="Normal 2 2 2 4" xfId="17"/>
    <cellStyle name="Normal 2 2 3" xfId="18"/>
    <cellStyle name="Normal 2 2 4" xfId="19"/>
    <cellStyle name="Normal 2 2 5" xfId="20"/>
    <cellStyle name="Normal 2 3" xfId="21"/>
    <cellStyle name="Normal 2 4" xfId="22"/>
    <cellStyle name="Normal 2 5" xfId="23"/>
    <cellStyle name="Normal 3" xfId="24"/>
    <cellStyle name="Normal 3 2" xfId="25"/>
    <cellStyle name="Normal 3 3" xfId="26"/>
    <cellStyle name="Normal 3 4" xfId="27"/>
    <cellStyle name="Normal 4" xfId="28"/>
    <cellStyle name="Normal 5" xfId="29"/>
    <cellStyle name="Normal 6" xfId="30"/>
    <cellStyle name="Normal 7" xfId="31"/>
    <cellStyle name="Normal 7 2" xfId="32"/>
    <cellStyle name="Normal 7 3" xfId="33"/>
    <cellStyle name="Normal 7 4" xfId="34"/>
    <cellStyle name="Normal_Relação de material" xfId="35"/>
    <cellStyle name="Porcentagem" xfId="36" builtinId="5"/>
    <cellStyle name="Porcentagem 2" xfId="37"/>
    <cellStyle name="Porcentagem 3" xfId="38"/>
    <cellStyle name="Porcentagem 4" xfId="39"/>
    <cellStyle name="Separador de milhares" xfId="67" builtinId="3"/>
    <cellStyle name="Separador de milhares 10" xfId="40"/>
    <cellStyle name="Separador de milhares 10 2" xfId="41"/>
    <cellStyle name="Separador de milhares 2" xfId="42"/>
    <cellStyle name="Separador de milhares 2 2" xfId="43"/>
    <cellStyle name="Separador de milhares 2 2 2" xfId="44"/>
    <cellStyle name="Separador de milhares 2 2 2 2" xfId="45"/>
    <cellStyle name="Separador de milhares 2 2 2 3" xfId="46"/>
    <cellStyle name="Separador de milhares 2 2 2 4" xfId="47"/>
    <cellStyle name="Separador de milhares 2 2 2 5" xfId="48"/>
    <cellStyle name="Separador de milhares 2 2 3" xfId="49"/>
    <cellStyle name="Separador de milhares 2 2 3 2" xfId="50"/>
    <cellStyle name="Separador de milhares 2 2 4" xfId="51"/>
    <cellStyle name="Separador de milhares 2 3" xfId="52"/>
    <cellStyle name="Separador de milhares 2 3 2" xfId="53"/>
    <cellStyle name="Separador de milhares 2 3 2 2" xfId="54"/>
    <cellStyle name="Separador de milhares 2 3 3" xfId="55"/>
    <cellStyle name="Separador de milhares 2 3 4" xfId="56"/>
    <cellStyle name="Separador de milhares 2 3 5" xfId="57"/>
    <cellStyle name="Separador de milhares 2 3 6" xfId="58"/>
    <cellStyle name="Separador de milhares 2 3 7" xfId="59"/>
    <cellStyle name="Separador de milhares 2 4" xfId="60"/>
    <cellStyle name="Separador de milhares 2 5" xfId="61"/>
    <cellStyle name="Separador de milhares 2 6" xfId="62"/>
    <cellStyle name="Separador de milhares 2 7" xfId="63"/>
    <cellStyle name="Separador de milhares 3" xfId="64"/>
    <cellStyle name="Separador de milhares 3 2" xfId="65"/>
    <cellStyle name="Separador de milhares 4" xfId="66"/>
    <cellStyle name="Vírgula 2" xfId="68"/>
    <cellStyle name="Vírgula 2 2" xfId="69"/>
    <cellStyle name="Vírgula 3" xfId="70"/>
    <cellStyle name="Vírgula 4" xfId="71"/>
  </cellStyles>
  <dxfs count="0"/>
  <tableStyles count="0" defaultTableStyle="TableStyleMedium2" defaultPivotStyle="PivotStyleLight16"/>
  <colors>
    <mruColors>
      <color rgb="FF09FF7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47625</xdr:rowOff>
    </xdr:from>
    <xdr:to>
      <xdr:col>2</xdr:col>
      <xdr:colOff>2543175</xdr:colOff>
      <xdr:row>0</xdr:row>
      <xdr:rowOff>710736</xdr:rowOff>
    </xdr:to>
    <xdr:pic>
      <xdr:nvPicPr>
        <xdr:cNvPr id="1073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47625"/>
          <a:ext cx="3648075" cy="663111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workbookViewId="0">
      <selection activeCell="G41" sqref="G41"/>
    </sheetView>
  </sheetViews>
  <sheetFormatPr defaultRowHeight="15"/>
  <cols>
    <col min="1" max="1" width="6" customWidth="1"/>
    <col min="2" max="2" width="11.28515625" customWidth="1"/>
    <col min="3" max="3" width="67.42578125" customWidth="1"/>
    <col min="4" max="4" width="6.28515625" customWidth="1"/>
    <col min="6" max="6" width="12.140625" customWidth="1"/>
    <col min="7" max="7" width="12.28515625" bestFit="1" customWidth="1"/>
    <col min="9" max="10" width="11.5703125" bestFit="1" customWidth="1"/>
  </cols>
  <sheetData>
    <row r="1" spans="1:7" ht="59.25" customHeight="1" thickBot="1">
      <c r="A1" s="2"/>
      <c r="B1" s="3"/>
      <c r="C1" s="4"/>
      <c r="D1" s="5"/>
      <c r="E1" s="6"/>
      <c r="F1" s="7"/>
      <c r="G1" s="8"/>
    </row>
    <row r="2" spans="1:7" ht="15.75" thickBot="1">
      <c r="A2" s="152" t="s">
        <v>0</v>
      </c>
      <c r="B2" s="153"/>
      <c r="C2" s="153"/>
      <c r="D2" s="153"/>
      <c r="E2" s="153"/>
      <c r="F2" s="153"/>
      <c r="G2" s="154"/>
    </row>
    <row r="3" spans="1:7">
      <c r="A3" s="155" t="s">
        <v>145</v>
      </c>
      <c r="B3" s="156"/>
      <c r="C3" s="156"/>
      <c r="D3" s="156"/>
      <c r="E3" s="156"/>
      <c r="F3" s="156"/>
      <c r="G3" s="157"/>
    </row>
    <row r="4" spans="1:7" ht="15.75" thickBot="1">
      <c r="A4" s="170" t="s">
        <v>138</v>
      </c>
      <c r="B4" s="168"/>
      <c r="C4" s="168"/>
      <c r="D4" s="9"/>
      <c r="E4" s="168"/>
      <c r="F4" s="168"/>
      <c r="G4" s="169"/>
    </row>
    <row r="5" spans="1:7" ht="25.5">
      <c r="A5" s="158" t="s">
        <v>1</v>
      </c>
      <c r="B5" s="160" t="s">
        <v>2</v>
      </c>
      <c r="C5" s="162" t="s">
        <v>3</v>
      </c>
      <c r="D5" s="164" t="s">
        <v>75</v>
      </c>
      <c r="E5" s="164" t="s">
        <v>4</v>
      </c>
      <c r="F5" s="79" t="s">
        <v>64</v>
      </c>
      <c r="G5" s="166" t="s">
        <v>5</v>
      </c>
    </row>
    <row r="6" spans="1:7" ht="15.75" thickBot="1">
      <c r="A6" s="159"/>
      <c r="B6" s="161"/>
      <c r="C6" s="163"/>
      <c r="D6" s="165"/>
      <c r="E6" s="165"/>
      <c r="F6" s="80" t="s">
        <v>6</v>
      </c>
      <c r="G6" s="167"/>
    </row>
    <row r="7" spans="1:7" ht="15.75" thickBot="1">
      <c r="A7" s="10" t="s">
        <v>7</v>
      </c>
      <c r="B7" s="11"/>
      <c r="C7" s="12" t="s">
        <v>74</v>
      </c>
      <c r="D7" s="11"/>
      <c r="E7" s="81"/>
      <c r="F7" s="81"/>
      <c r="G7" s="82">
        <f>ROUND(SUM(G8:G9),2)</f>
        <v>4018.52</v>
      </c>
    </row>
    <row r="8" spans="1:7" ht="25.5">
      <c r="A8" s="18" t="s">
        <v>8</v>
      </c>
      <c r="B8" s="225" t="s">
        <v>152</v>
      </c>
      <c r="C8" s="16" t="s">
        <v>151</v>
      </c>
      <c r="D8" s="45" t="s">
        <v>10</v>
      </c>
      <c r="E8" s="84">
        <v>1056</v>
      </c>
      <c r="F8" s="84">
        <v>3.72</v>
      </c>
      <c r="G8" s="83">
        <f t="shared" ref="G8" si="0">ROUND(E8*F8,2)</f>
        <v>3928.32</v>
      </c>
    </row>
    <row r="9" spans="1:7" ht="26.25" thickBot="1">
      <c r="A9" s="18" t="s">
        <v>150</v>
      </c>
      <c r="B9" s="19" t="s">
        <v>90</v>
      </c>
      <c r="C9" s="16" t="s">
        <v>89</v>
      </c>
      <c r="D9" s="41" t="s">
        <v>86</v>
      </c>
      <c r="E9" s="84">
        <v>2</v>
      </c>
      <c r="F9" s="84">
        <v>45.1</v>
      </c>
      <c r="G9" s="83">
        <f t="shared" ref="G9" si="1">ROUND(E9*F9,2)</f>
        <v>90.2</v>
      </c>
    </row>
    <row r="10" spans="1:7" ht="15.75" thickBot="1">
      <c r="A10" s="10" t="s">
        <v>11</v>
      </c>
      <c r="B10" s="11"/>
      <c r="C10" s="12" t="s">
        <v>14</v>
      </c>
      <c r="D10" s="11"/>
      <c r="E10" s="81"/>
      <c r="F10" s="81"/>
      <c r="G10" s="82">
        <f>ROUND(SUM(G11:G12),2)</f>
        <v>1974.34</v>
      </c>
    </row>
    <row r="11" spans="1:7" ht="25.5">
      <c r="A11" s="21" t="s">
        <v>12</v>
      </c>
      <c r="B11" s="22" t="s">
        <v>147</v>
      </c>
      <c r="C11" s="33" t="s">
        <v>146</v>
      </c>
      <c r="D11" s="43" t="s">
        <v>9</v>
      </c>
      <c r="E11" s="85">
        <v>21.95</v>
      </c>
      <c r="F11" s="85">
        <v>24.48</v>
      </c>
      <c r="G11" s="83">
        <f t="shared" ref="G11" si="2">ROUND(E11*F11,2)</f>
        <v>537.34</v>
      </c>
    </row>
    <row r="12" spans="1:7" ht="15.75" thickBot="1">
      <c r="A12" s="21" t="s">
        <v>13</v>
      </c>
      <c r="B12" s="23" t="s">
        <v>149</v>
      </c>
      <c r="C12" s="34" t="s">
        <v>148</v>
      </c>
      <c r="D12" s="44" t="s">
        <v>10</v>
      </c>
      <c r="E12" s="86">
        <v>300</v>
      </c>
      <c r="F12" s="86">
        <v>4.79</v>
      </c>
      <c r="G12" s="98">
        <f t="shared" ref="G12" si="3">ROUND(F12*E12,2)</f>
        <v>1437</v>
      </c>
    </row>
    <row r="13" spans="1:7" ht="15.75" thickBot="1">
      <c r="A13" s="10" t="s">
        <v>19</v>
      </c>
      <c r="B13" s="11"/>
      <c r="C13" s="13" t="s">
        <v>16</v>
      </c>
      <c r="D13" s="11"/>
      <c r="E13" s="81"/>
      <c r="F13" s="99"/>
      <c r="G13" s="82">
        <f>ROUND(SUM(G14:G19),2)</f>
        <v>6354.52</v>
      </c>
    </row>
    <row r="14" spans="1:7">
      <c r="A14" s="20" t="s">
        <v>45</v>
      </c>
      <c r="B14" s="14" t="s">
        <v>17</v>
      </c>
      <c r="C14" s="15" t="s">
        <v>18</v>
      </c>
      <c r="D14" s="42" t="s">
        <v>9</v>
      </c>
      <c r="E14" s="87">
        <v>2.74</v>
      </c>
      <c r="F14" s="100">
        <v>361.15</v>
      </c>
      <c r="G14" s="83">
        <f t="shared" ref="G14" si="4">ROUND(E14*F14,2)</f>
        <v>989.55</v>
      </c>
    </row>
    <row r="15" spans="1:7" ht="38.25">
      <c r="A15" s="20" t="s">
        <v>46</v>
      </c>
      <c r="B15" s="25" t="s">
        <v>92</v>
      </c>
      <c r="C15" s="33" t="s">
        <v>91</v>
      </c>
      <c r="D15" s="45" t="s">
        <v>10</v>
      </c>
      <c r="E15" s="88">
        <v>27.44</v>
      </c>
      <c r="F15" s="88">
        <v>55.45</v>
      </c>
      <c r="G15" s="98">
        <f t="shared" ref="G15" si="5">ROUND(F15*E15,2)</f>
        <v>1521.55</v>
      </c>
    </row>
    <row r="16" spans="1:7" ht="25.5">
      <c r="A16" s="20" t="s">
        <v>47</v>
      </c>
      <c r="B16" s="142" t="s">
        <v>143</v>
      </c>
      <c r="C16" s="33" t="s">
        <v>142</v>
      </c>
      <c r="D16" s="45" t="s">
        <v>10</v>
      </c>
      <c r="E16" s="88">
        <v>27.44</v>
      </c>
      <c r="F16" s="88">
        <v>40.21</v>
      </c>
      <c r="G16" s="98">
        <f t="shared" ref="G16:G17" si="6">ROUND(F16*E16,2)</f>
        <v>1103.3599999999999</v>
      </c>
    </row>
    <row r="17" spans="1:14" ht="25.5">
      <c r="A17" s="26" t="s">
        <v>127</v>
      </c>
      <c r="B17" s="144" t="s">
        <v>130</v>
      </c>
      <c r="C17" s="145" t="s">
        <v>129</v>
      </c>
      <c r="D17" s="45" t="s">
        <v>131</v>
      </c>
      <c r="E17" s="88">
        <v>137.19999999999999</v>
      </c>
      <c r="F17" s="88">
        <v>8.4600000000000009</v>
      </c>
      <c r="G17" s="143">
        <f t="shared" si="6"/>
        <v>1160.71</v>
      </c>
    </row>
    <row r="18" spans="1:14" ht="30" customHeight="1">
      <c r="A18" s="18" t="s">
        <v>128</v>
      </c>
      <c r="B18" s="22" t="s">
        <v>134</v>
      </c>
      <c r="C18" s="146" t="s">
        <v>135</v>
      </c>
      <c r="D18" s="45" t="s">
        <v>131</v>
      </c>
      <c r="E18" s="88">
        <v>43.77</v>
      </c>
      <c r="F18" s="88">
        <v>9.65</v>
      </c>
      <c r="G18" s="98">
        <f t="shared" ref="G18" si="7">ROUND(F18*E18,2)</f>
        <v>422.38</v>
      </c>
      <c r="H18" s="105"/>
      <c r="I18" s="105"/>
      <c r="J18" s="105"/>
      <c r="K18" s="105"/>
      <c r="L18" s="105"/>
      <c r="M18" s="105"/>
      <c r="N18" s="105"/>
    </row>
    <row r="19" spans="1:14" ht="30.75" customHeight="1" thickBot="1">
      <c r="A19" s="20" t="s">
        <v>137</v>
      </c>
      <c r="B19" s="24" t="s">
        <v>144</v>
      </c>
      <c r="C19" s="36" t="s">
        <v>126</v>
      </c>
      <c r="D19" s="42" t="s">
        <v>9</v>
      </c>
      <c r="E19" s="87">
        <v>2.74</v>
      </c>
      <c r="F19" s="87">
        <v>422.25</v>
      </c>
      <c r="G19" s="94">
        <f t="shared" ref="G19:G38" si="8">ROUND(E19*F19,2)</f>
        <v>1156.97</v>
      </c>
    </row>
    <row r="20" spans="1:14" ht="15.75" thickBot="1">
      <c r="A20" s="10" t="s">
        <v>25</v>
      </c>
      <c r="B20" s="72"/>
      <c r="C20" s="73" t="s">
        <v>22</v>
      </c>
      <c r="D20" s="11"/>
      <c r="E20" s="81"/>
      <c r="F20" s="99"/>
      <c r="G20" s="91">
        <f>ROUND(SUM(G21:G24),2)</f>
        <v>4190.9399999999996</v>
      </c>
    </row>
    <row r="21" spans="1:14" ht="25.5">
      <c r="A21" s="68" t="s">
        <v>49</v>
      </c>
      <c r="B21" s="148" t="s">
        <v>124</v>
      </c>
      <c r="C21" s="149" t="s">
        <v>123</v>
      </c>
      <c r="D21" s="71" t="s">
        <v>32</v>
      </c>
      <c r="E21" s="89">
        <v>132.80000000000001</v>
      </c>
      <c r="F21" s="89">
        <v>20.22</v>
      </c>
      <c r="G21" s="90">
        <f t="shared" si="8"/>
        <v>2685.22</v>
      </c>
      <c r="I21" s="49"/>
    </row>
    <row r="22" spans="1:14" ht="25.5">
      <c r="A22" s="18" t="s">
        <v>76</v>
      </c>
      <c r="B22" s="32" t="s">
        <v>24</v>
      </c>
      <c r="C22" s="35" t="s">
        <v>23</v>
      </c>
      <c r="D22" s="41" t="s">
        <v>9</v>
      </c>
      <c r="E22" s="84">
        <v>0.72</v>
      </c>
      <c r="F22" s="84">
        <v>272.39999999999998</v>
      </c>
      <c r="G22" s="83">
        <f t="shared" ref="G22" si="9">ROUND(E22*F22,2)</f>
        <v>196.13</v>
      </c>
      <c r="I22" s="49"/>
    </row>
    <row r="23" spans="1:14" ht="25.5">
      <c r="A23" s="18" t="s">
        <v>77</v>
      </c>
      <c r="B23" s="58" t="s">
        <v>102</v>
      </c>
      <c r="C23" s="57" t="s">
        <v>101</v>
      </c>
      <c r="D23" s="41" t="s">
        <v>10</v>
      </c>
      <c r="E23" s="84">
        <v>15.12</v>
      </c>
      <c r="F23" s="84">
        <v>59.48</v>
      </c>
      <c r="G23" s="83">
        <f t="shared" si="8"/>
        <v>899.34</v>
      </c>
    </row>
    <row r="24" spans="1:14" ht="39" thickBot="1">
      <c r="A24" s="18" t="s">
        <v>125</v>
      </c>
      <c r="B24" s="58" t="s">
        <v>139</v>
      </c>
      <c r="C24" s="57" t="s">
        <v>140</v>
      </c>
      <c r="D24" s="41" t="s">
        <v>60</v>
      </c>
      <c r="E24" s="84">
        <v>64.81</v>
      </c>
      <c r="F24" s="84">
        <v>6.33</v>
      </c>
      <c r="G24" s="83">
        <f t="shared" si="8"/>
        <v>410.25</v>
      </c>
    </row>
    <row r="25" spans="1:14" ht="15.75" thickBot="1">
      <c r="A25" s="10" t="s">
        <v>34</v>
      </c>
      <c r="B25" s="74"/>
      <c r="C25" s="75" t="s">
        <v>26</v>
      </c>
      <c r="D25" s="11"/>
      <c r="E25" s="81"/>
      <c r="F25" s="99"/>
      <c r="G25" s="91">
        <f>ROUND(SUM(G26),2)</f>
        <v>6898.96</v>
      </c>
    </row>
    <row r="26" spans="1:14" ht="39" thickBot="1">
      <c r="A26" s="68" t="s">
        <v>51</v>
      </c>
      <c r="B26" s="69" t="s">
        <v>94</v>
      </c>
      <c r="C26" s="70" t="s">
        <v>93</v>
      </c>
      <c r="D26" s="71" t="s">
        <v>10</v>
      </c>
      <c r="E26" s="89">
        <v>132.80000000000001</v>
      </c>
      <c r="F26" s="89">
        <v>51.95</v>
      </c>
      <c r="G26" s="90">
        <f t="shared" si="8"/>
        <v>6898.96</v>
      </c>
    </row>
    <row r="27" spans="1:14" ht="15.75" thickBot="1">
      <c r="A27" s="10" t="s">
        <v>52</v>
      </c>
      <c r="B27" s="74"/>
      <c r="C27" s="75" t="s">
        <v>33</v>
      </c>
      <c r="D27" s="11"/>
      <c r="E27" s="81"/>
      <c r="F27" s="99"/>
      <c r="G27" s="91">
        <f>ROUND(SUM(G28:G29),2)</f>
        <v>6265.5</v>
      </c>
    </row>
    <row r="28" spans="1:14" ht="38.25">
      <c r="A28" s="20" t="s">
        <v>53</v>
      </c>
      <c r="B28" s="24" t="s">
        <v>35</v>
      </c>
      <c r="C28" s="37" t="s">
        <v>36</v>
      </c>
      <c r="D28" s="42" t="s">
        <v>10</v>
      </c>
      <c r="E28" s="87">
        <v>265.60000000000002</v>
      </c>
      <c r="F28" s="87">
        <v>2.4900000000000002</v>
      </c>
      <c r="G28" s="83">
        <f t="shared" si="8"/>
        <v>661.34</v>
      </c>
    </row>
    <row r="29" spans="1:14" ht="51.75" thickBot="1">
      <c r="A29" s="18" t="s">
        <v>55</v>
      </c>
      <c r="B29" s="32" t="s">
        <v>37</v>
      </c>
      <c r="C29" s="67" t="s">
        <v>38</v>
      </c>
      <c r="D29" s="41" t="s">
        <v>10</v>
      </c>
      <c r="E29" s="84">
        <v>265.60000000000002</v>
      </c>
      <c r="F29" s="84">
        <v>21.1</v>
      </c>
      <c r="G29" s="83">
        <f t="shared" si="8"/>
        <v>5604.16</v>
      </c>
    </row>
    <row r="30" spans="1:14" ht="15.75" thickBot="1">
      <c r="A30" s="10" t="s">
        <v>56</v>
      </c>
      <c r="B30" s="11"/>
      <c r="C30" s="12" t="s">
        <v>15</v>
      </c>
      <c r="D30" s="11"/>
      <c r="E30" s="81"/>
      <c r="F30" s="81"/>
      <c r="G30" s="91">
        <f>ROUND(SUM(G31:G33),2)</f>
        <v>74185.399999999994</v>
      </c>
    </row>
    <row r="31" spans="1:14" ht="25.5">
      <c r="A31" s="27" t="s">
        <v>57</v>
      </c>
      <c r="B31" s="28" t="s">
        <v>20</v>
      </c>
      <c r="C31" s="36" t="s">
        <v>21</v>
      </c>
      <c r="D31" s="42" t="s">
        <v>10</v>
      </c>
      <c r="E31" s="87">
        <v>1056</v>
      </c>
      <c r="F31" s="87">
        <v>4.71</v>
      </c>
      <c r="G31" s="83">
        <f t="shared" si="8"/>
        <v>4973.76</v>
      </c>
    </row>
    <row r="32" spans="1:14" ht="26.25">
      <c r="A32" s="29" t="s">
        <v>58</v>
      </c>
      <c r="B32" s="30" t="s">
        <v>88</v>
      </c>
      <c r="C32" s="141" t="s">
        <v>87</v>
      </c>
      <c r="D32" s="41" t="s">
        <v>10</v>
      </c>
      <c r="E32" s="84">
        <v>1056</v>
      </c>
      <c r="F32" s="84">
        <v>65.27</v>
      </c>
      <c r="G32" s="83">
        <f t="shared" si="8"/>
        <v>68925.119999999995</v>
      </c>
    </row>
    <row r="33" spans="1:10" ht="15" customHeight="1" thickBot="1">
      <c r="A33" s="29" t="s">
        <v>59</v>
      </c>
      <c r="B33" s="28" t="s">
        <v>83</v>
      </c>
      <c r="C33" s="46" t="s">
        <v>82</v>
      </c>
      <c r="D33" s="41" t="s">
        <v>32</v>
      </c>
      <c r="E33" s="84">
        <v>988</v>
      </c>
      <c r="F33" s="92">
        <v>0.28999999999999998</v>
      </c>
      <c r="G33" s="83">
        <f t="shared" si="8"/>
        <v>286.52</v>
      </c>
    </row>
    <row r="34" spans="1:10" ht="15.75" thickBot="1">
      <c r="A34" s="76" t="s">
        <v>71</v>
      </c>
      <c r="B34" s="77"/>
      <c r="C34" s="77" t="s">
        <v>29</v>
      </c>
      <c r="D34" s="78"/>
      <c r="E34" s="99"/>
      <c r="F34" s="99"/>
      <c r="G34" s="91">
        <f>ROUND(SUM(G35:G38),2)</f>
        <v>45540.22</v>
      </c>
    </row>
    <row r="35" spans="1:10">
      <c r="A35" s="27" t="s">
        <v>78</v>
      </c>
      <c r="B35" s="28" t="s">
        <v>28</v>
      </c>
      <c r="C35" s="38" t="s">
        <v>27</v>
      </c>
      <c r="D35" s="42" t="s">
        <v>10</v>
      </c>
      <c r="E35" s="87">
        <v>1056</v>
      </c>
      <c r="F35" s="93">
        <v>32.89</v>
      </c>
      <c r="G35" s="83">
        <f t="shared" si="8"/>
        <v>34731.839999999997</v>
      </c>
    </row>
    <row r="36" spans="1:10" ht="25.5">
      <c r="A36" s="29" t="s">
        <v>79</v>
      </c>
      <c r="B36" s="31" t="s">
        <v>30</v>
      </c>
      <c r="C36" s="39" t="s">
        <v>31</v>
      </c>
      <c r="D36" s="41" t="s">
        <v>32</v>
      </c>
      <c r="E36" s="84">
        <v>519.13</v>
      </c>
      <c r="F36" s="92">
        <v>10.69</v>
      </c>
      <c r="G36" s="83">
        <f t="shared" si="8"/>
        <v>5549.5</v>
      </c>
    </row>
    <row r="37" spans="1:10">
      <c r="A37" s="29" t="s">
        <v>80</v>
      </c>
      <c r="B37" s="32" t="s">
        <v>39</v>
      </c>
      <c r="C37" s="40" t="s">
        <v>40</v>
      </c>
      <c r="D37" s="41" t="s">
        <v>10</v>
      </c>
      <c r="E37" s="84">
        <v>318.72000000000003</v>
      </c>
      <c r="F37" s="92">
        <v>1.62</v>
      </c>
      <c r="G37" s="83">
        <f t="shared" si="8"/>
        <v>516.33000000000004</v>
      </c>
    </row>
    <row r="38" spans="1:10" ht="30" customHeight="1" thickBot="1">
      <c r="A38" s="29" t="s">
        <v>81</v>
      </c>
      <c r="B38" s="32" t="s">
        <v>85</v>
      </c>
      <c r="C38" s="47" t="s">
        <v>84</v>
      </c>
      <c r="D38" s="41" t="s">
        <v>10</v>
      </c>
      <c r="E38" s="84">
        <v>318.72000000000003</v>
      </c>
      <c r="F38" s="92">
        <v>14.88</v>
      </c>
      <c r="G38" s="83">
        <f t="shared" si="8"/>
        <v>4742.55</v>
      </c>
      <c r="I38" s="1"/>
      <c r="J38" s="1"/>
    </row>
    <row r="39" spans="1:10">
      <c r="A39" s="171" t="s">
        <v>61</v>
      </c>
      <c r="B39" s="172"/>
      <c r="C39" s="172"/>
      <c r="D39" s="172"/>
      <c r="E39" s="172"/>
      <c r="F39" s="173"/>
      <c r="G39" s="95">
        <f>G34+G30+G27+G25+G20+G13+G10+G7</f>
        <v>149428.39999999997</v>
      </c>
    </row>
    <row r="40" spans="1:10">
      <c r="A40" s="174" t="s">
        <v>62</v>
      </c>
      <c r="B40" s="175"/>
      <c r="C40" s="175"/>
      <c r="D40" s="175"/>
      <c r="E40" s="175"/>
      <c r="F40" s="175"/>
      <c r="G40" s="96">
        <f>ROUND(G39*0.2522,2)</f>
        <v>37685.839999999997</v>
      </c>
    </row>
    <row r="41" spans="1:10" ht="15.75" thickBot="1">
      <c r="A41" s="150" t="s">
        <v>63</v>
      </c>
      <c r="B41" s="151"/>
      <c r="C41" s="151"/>
      <c r="D41" s="151"/>
      <c r="E41" s="151"/>
      <c r="F41" s="151"/>
      <c r="G41" s="97">
        <f>ROUND(G39+G40,2)</f>
        <v>187114.23999999999</v>
      </c>
    </row>
    <row r="42" spans="1:10">
      <c r="A42" s="17"/>
      <c r="B42" s="17"/>
      <c r="C42" s="17"/>
      <c r="D42" s="17"/>
      <c r="E42" s="17"/>
      <c r="F42" s="17"/>
      <c r="G42" s="17"/>
    </row>
    <row r="43" spans="1:10">
      <c r="A43" s="17"/>
      <c r="B43" s="17"/>
      <c r="C43" s="17"/>
      <c r="D43" s="17"/>
      <c r="E43" s="17"/>
      <c r="F43" s="17"/>
      <c r="G43" s="17"/>
    </row>
  </sheetData>
  <mergeCells count="13">
    <mergeCell ref="A41:F41"/>
    <mergeCell ref="A2:G2"/>
    <mergeCell ref="A3:G3"/>
    <mergeCell ref="A5:A6"/>
    <mergeCell ref="B5:B6"/>
    <mergeCell ref="C5:C6"/>
    <mergeCell ref="D5:D6"/>
    <mergeCell ref="E5:E6"/>
    <mergeCell ref="G5:G6"/>
    <mergeCell ref="E4:G4"/>
    <mergeCell ref="A4:C4"/>
    <mergeCell ref="A39:F39"/>
    <mergeCell ref="A40:F40"/>
  </mergeCells>
  <pageMargins left="0.511811024" right="0.511811024" top="0.78740157499999996" bottom="0.78740157499999996" header="0.31496062000000002" footer="0.3149606200000000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88"/>
  <sheetViews>
    <sheetView workbookViewId="0">
      <selection activeCell="G8" sqref="G8"/>
    </sheetView>
  </sheetViews>
  <sheetFormatPr defaultRowHeight="15"/>
  <cols>
    <col min="1" max="1" width="5.42578125" customWidth="1"/>
    <col min="2" max="2" width="13.28515625" customWidth="1"/>
    <col min="6" max="6" width="6.140625" customWidth="1"/>
    <col min="7" max="7" width="12.42578125" customWidth="1"/>
    <col min="8" max="8" width="10.140625" customWidth="1"/>
  </cols>
  <sheetData>
    <row r="1" spans="1:22" ht="26.25" thickBot="1">
      <c r="A1" s="200" t="s">
        <v>73</v>
      </c>
      <c r="B1" s="201"/>
      <c r="C1" s="201"/>
      <c r="D1" s="201"/>
      <c r="E1" s="20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>
      <c r="A3" s="61" t="s">
        <v>95</v>
      </c>
      <c r="B3" s="207" t="s">
        <v>74</v>
      </c>
      <c r="C3" s="207"/>
      <c r="D3" s="207"/>
      <c r="E3" s="20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25.5">
      <c r="A5" s="103" t="s">
        <v>8</v>
      </c>
      <c r="B5" s="225" t="s">
        <v>152</v>
      </c>
      <c r="C5" s="226" t="s">
        <v>151</v>
      </c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8"/>
      <c r="O5" s="17"/>
      <c r="P5" s="17"/>
      <c r="Q5" s="17"/>
      <c r="R5" s="17"/>
      <c r="S5" s="17"/>
      <c r="T5" s="17"/>
      <c r="U5" s="17"/>
      <c r="V5" s="17"/>
    </row>
    <row r="6" spans="1:22">
      <c r="A6" s="17"/>
      <c r="B6" s="17"/>
      <c r="C6" s="17" t="s">
        <v>42</v>
      </c>
      <c r="D6" s="17" t="s">
        <v>96</v>
      </c>
      <c r="E6" s="17" t="s">
        <v>97</v>
      </c>
      <c r="F6" s="17"/>
      <c r="G6" s="17" t="s">
        <v>98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>
      <c r="A7" s="17"/>
      <c r="B7" s="17" t="s">
        <v>54</v>
      </c>
      <c r="C7" s="51">
        <v>44</v>
      </c>
      <c r="D7" s="51">
        <v>24</v>
      </c>
      <c r="E7" s="51"/>
      <c r="F7" s="51"/>
      <c r="G7" s="51">
        <f>C7*D7</f>
        <v>1056</v>
      </c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>
      <c r="A9" s="48" t="s">
        <v>150</v>
      </c>
      <c r="B9" s="19" t="s">
        <v>90</v>
      </c>
      <c r="C9" s="189" t="s">
        <v>89</v>
      </c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7"/>
      <c r="P9" s="17"/>
      <c r="Q9" s="17"/>
      <c r="R9" s="17"/>
      <c r="S9" s="17"/>
      <c r="T9" s="17"/>
      <c r="U9" s="17"/>
      <c r="V9" s="17"/>
    </row>
    <row r="10" spans="1:22">
      <c r="A10" s="17"/>
      <c r="B10" s="17"/>
      <c r="C10" s="17" t="s">
        <v>42</v>
      </c>
      <c r="D10" s="17" t="s">
        <v>96</v>
      </c>
      <c r="E10" s="17" t="s">
        <v>97</v>
      </c>
      <c r="F10" s="17"/>
      <c r="G10" s="17" t="s">
        <v>98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>
      <c r="A11" s="17"/>
      <c r="B11" s="17" t="s">
        <v>99</v>
      </c>
      <c r="C11" s="51"/>
      <c r="D11" s="51"/>
      <c r="E11" s="51"/>
      <c r="F11" s="51"/>
      <c r="G11" s="51">
        <v>2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>
      <c r="A13" s="61" t="s">
        <v>11</v>
      </c>
      <c r="B13" s="208" t="str">
        <f>PLANILHA!C10</f>
        <v>MOVIMENTO DE TERRA</v>
      </c>
      <c r="C13" s="208"/>
      <c r="D13" s="208"/>
      <c r="E13" s="208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>
      <c r="A14" s="50"/>
      <c r="B14" s="53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5" customHeight="1">
      <c r="A15" s="103" t="s">
        <v>12</v>
      </c>
      <c r="B15" s="22" t="s">
        <v>147</v>
      </c>
      <c r="C15" s="186" t="s">
        <v>146</v>
      </c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8"/>
      <c r="O15" s="101"/>
      <c r="P15" s="101"/>
      <c r="Q15" s="101"/>
      <c r="R15" s="101"/>
      <c r="S15" s="101"/>
      <c r="T15" s="101"/>
      <c r="U15" s="101"/>
      <c r="V15" s="101"/>
    </row>
    <row r="16" spans="1:22">
      <c r="A16" s="17"/>
      <c r="B16" s="17"/>
      <c r="C16" s="17" t="s">
        <v>42</v>
      </c>
      <c r="D16" s="17" t="s">
        <v>43</v>
      </c>
      <c r="E16" s="17" t="s">
        <v>44</v>
      </c>
      <c r="F16" s="17"/>
      <c r="G16" s="17" t="s">
        <v>98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</row>
    <row r="17" spans="1:22">
      <c r="A17" s="17"/>
      <c r="B17" s="17" t="s">
        <v>41</v>
      </c>
      <c r="C17" s="51">
        <v>24.3</v>
      </c>
      <c r="D17" s="51">
        <v>0.4</v>
      </c>
      <c r="E17" s="51">
        <v>0.4</v>
      </c>
      <c r="F17" s="51"/>
      <c r="G17" s="51">
        <f t="shared" ref="G17:G20" si="0">C17*D17*E17</f>
        <v>3.8880000000000003</v>
      </c>
      <c r="H17" s="194" t="s">
        <v>100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</row>
    <row r="18" spans="1:22">
      <c r="A18" s="17"/>
      <c r="B18" s="17" t="s">
        <v>41</v>
      </c>
      <c r="C18" s="51">
        <v>24.3</v>
      </c>
      <c r="D18" s="51">
        <v>0.4</v>
      </c>
      <c r="E18" s="51">
        <v>0.4</v>
      </c>
      <c r="F18" s="51"/>
      <c r="G18" s="51">
        <f t="shared" si="0"/>
        <v>3.8880000000000003</v>
      </c>
      <c r="H18" s="195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</row>
    <row r="19" spans="1:22">
      <c r="A19" s="17"/>
      <c r="B19" s="17" t="s">
        <v>41</v>
      </c>
      <c r="C19" s="51">
        <v>44.3</v>
      </c>
      <c r="D19" s="51">
        <v>0.4</v>
      </c>
      <c r="E19" s="51">
        <v>0.4</v>
      </c>
      <c r="F19" s="51"/>
      <c r="G19" s="51">
        <f t="shared" si="0"/>
        <v>7.0880000000000001</v>
      </c>
      <c r="H19" s="195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</row>
    <row r="20" spans="1:22">
      <c r="A20" s="17"/>
      <c r="B20" s="17" t="s">
        <v>41</v>
      </c>
      <c r="C20" s="51">
        <v>44.3</v>
      </c>
      <c r="D20" s="51">
        <v>0.4</v>
      </c>
      <c r="E20" s="51">
        <v>0.4</v>
      </c>
      <c r="F20" s="51"/>
      <c r="G20" s="51">
        <f t="shared" si="0"/>
        <v>7.0880000000000001</v>
      </c>
      <c r="H20" s="196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</row>
    <row r="21" spans="1:22">
      <c r="A21" s="17"/>
      <c r="B21" s="17"/>
      <c r="C21" s="51"/>
      <c r="D21" s="51"/>
      <c r="E21" s="51"/>
      <c r="F21" s="54" t="s">
        <v>48</v>
      </c>
      <c r="G21" s="55">
        <f>SUM(G17:G20)</f>
        <v>21.952000000000002</v>
      </c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</row>
    <row r="22" spans="1:2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</row>
    <row r="23" spans="1:22" ht="15" customHeight="1">
      <c r="A23" s="48" t="s">
        <v>13</v>
      </c>
      <c r="B23" s="32" t="s">
        <v>149</v>
      </c>
      <c r="C23" s="197" t="s">
        <v>148</v>
      </c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02"/>
      <c r="P23" s="102"/>
      <c r="Q23" s="102"/>
      <c r="R23" s="17"/>
      <c r="S23" s="17"/>
      <c r="T23" s="17"/>
      <c r="U23" s="17"/>
      <c r="V23" s="17"/>
    </row>
    <row r="24" spans="1:22">
      <c r="A24" s="17"/>
      <c r="B24" s="17"/>
      <c r="C24" s="17" t="s">
        <v>42</v>
      </c>
      <c r="D24" s="17" t="s">
        <v>43</v>
      </c>
      <c r="E24" s="17" t="s">
        <v>44</v>
      </c>
      <c r="F24" s="17"/>
      <c r="G24" s="17" t="s">
        <v>98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</row>
    <row r="25" spans="1:22">
      <c r="A25" s="17"/>
      <c r="B25" s="17" t="s">
        <v>41</v>
      </c>
      <c r="C25" s="51">
        <v>50</v>
      </c>
      <c r="D25" s="51">
        <v>30</v>
      </c>
      <c r="E25" s="51">
        <v>0.2</v>
      </c>
      <c r="F25" s="51"/>
      <c r="G25" s="51">
        <f>E25*D25*C25</f>
        <v>300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</row>
    <row r="26" spans="1:22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</row>
    <row r="27" spans="1:22">
      <c r="A27" s="61" t="s">
        <v>19</v>
      </c>
      <c r="B27" s="190" t="s">
        <v>16</v>
      </c>
      <c r="C27" s="190"/>
      <c r="D27" s="190"/>
      <c r="E27" s="190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</row>
    <row r="28" spans="1:2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</row>
    <row r="29" spans="1:22">
      <c r="A29" s="48" t="s">
        <v>45</v>
      </c>
      <c r="B29" s="14" t="s">
        <v>17</v>
      </c>
      <c r="C29" s="198" t="s">
        <v>18</v>
      </c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7"/>
      <c r="P29" s="17"/>
      <c r="Q29" s="17"/>
      <c r="R29" s="17"/>
      <c r="S29" s="17"/>
      <c r="T29" s="17"/>
      <c r="U29" s="17"/>
      <c r="V29" s="17"/>
    </row>
    <row r="30" spans="1:22">
      <c r="A30" s="17"/>
      <c r="B30" s="17"/>
      <c r="C30" s="17" t="s">
        <v>42</v>
      </c>
      <c r="D30" s="17" t="s">
        <v>43</v>
      </c>
      <c r="E30" s="17" t="s">
        <v>44</v>
      </c>
      <c r="F30" s="17"/>
      <c r="G30" s="17" t="s">
        <v>98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</row>
    <row r="31" spans="1:22">
      <c r="A31" s="17"/>
      <c r="B31" s="17" t="s">
        <v>41</v>
      </c>
      <c r="C31" s="51">
        <v>24.3</v>
      </c>
      <c r="D31" s="51">
        <v>0.4</v>
      </c>
      <c r="E31" s="51">
        <v>0.05</v>
      </c>
      <c r="F31" s="51"/>
      <c r="G31" s="51">
        <f t="shared" ref="G31:G34" si="1">C31*D31*E31</f>
        <v>0.48600000000000004</v>
      </c>
      <c r="H31" s="194" t="s">
        <v>100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</row>
    <row r="32" spans="1:22">
      <c r="A32" s="17"/>
      <c r="B32" s="17" t="s">
        <v>41</v>
      </c>
      <c r="C32" s="51">
        <v>24.3</v>
      </c>
      <c r="D32" s="51">
        <v>0.4</v>
      </c>
      <c r="E32" s="51">
        <v>0.05</v>
      </c>
      <c r="F32" s="51"/>
      <c r="G32" s="51">
        <f t="shared" si="1"/>
        <v>0.48600000000000004</v>
      </c>
      <c r="H32" s="195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</row>
    <row r="33" spans="1:22">
      <c r="A33" s="17"/>
      <c r="B33" s="17" t="s">
        <v>41</v>
      </c>
      <c r="C33" s="51">
        <v>44.3</v>
      </c>
      <c r="D33" s="51">
        <v>0.4</v>
      </c>
      <c r="E33" s="51">
        <v>0.05</v>
      </c>
      <c r="F33" s="51"/>
      <c r="G33" s="51">
        <f t="shared" si="1"/>
        <v>0.88600000000000001</v>
      </c>
      <c r="H33" s="195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</row>
    <row r="34" spans="1:22">
      <c r="A34" s="17"/>
      <c r="B34" s="17" t="s">
        <v>41</v>
      </c>
      <c r="C34" s="51">
        <v>44.3</v>
      </c>
      <c r="D34" s="51">
        <v>0.4</v>
      </c>
      <c r="E34" s="51">
        <v>0.05</v>
      </c>
      <c r="F34" s="51"/>
      <c r="G34" s="51">
        <f t="shared" si="1"/>
        <v>0.88600000000000001</v>
      </c>
      <c r="H34" s="196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</row>
    <row r="35" spans="1:22">
      <c r="A35" s="17"/>
      <c r="B35" s="17"/>
      <c r="C35" s="51"/>
      <c r="D35" s="51"/>
      <c r="E35" s="51"/>
      <c r="F35" s="54" t="s">
        <v>48</v>
      </c>
      <c r="G35" s="55">
        <f>SUM(G31:G34)</f>
        <v>2.7440000000000002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</row>
    <row r="36" spans="1:22">
      <c r="A36" s="17"/>
      <c r="B36" s="17"/>
      <c r="C36" s="51"/>
      <c r="D36" s="51"/>
      <c r="E36" s="51"/>
      <c r="F36" s="51"/>
      <c r="G36" s="51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</row>
    <row r="37" spans="1:22" ht="30" customHeight="1">
      <c r="A37" s="103" t="s">
        <v>46</v>
      </c>
      <c r="B37" s="22" t="s">
        <v>92</v>
      </c>
      <c r="C37" s="199" t="s">
        <v>91</v>
      </c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  <c r="O37" s="101"/>
      <c r="P37" s="101"/>
      <c r="Q37" s="101"/>
      <c r="R37" s="101"/>
      <c r="S37" s="17"/>
      <c r="T37" s="17"/>
      <c r="U37" s="17"/>
      <c r="V37" s="17"/>
    </row>
    <row r="38" spans="1:22">
      <c r="A38" s="17"/>
      <c r="B38" s="17"/>
      <c r="C38" s="17" t="s">
        <v>42</v>
      </c>
      <c r="D38" s="17" t="s">
        <v>43</v>
      </c>
      <c r="E38" s="17" t="s">
        <v>44</v>
      </c>
      <c r="F38" s="17"/>
      <c r="G38" s="17" t="s">
        <v>98</v>
      </c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</row>
    <row r="39" spans="1:22">
      <c r="A39" s="17"/>
      <c r="B39" s="17" t="s">
        <v>54</v>
      </c>
      <c r="C39" s="51">
        <v>24.3</v>
      </c>
      <c r="D39" s="51"/>
      <c r="E39" s="51">
        <v>0.2</v>
      </c>
      <c r="F39" s="51"/>
      <c r="G39" s="51">
        <f t="shared" ref="G39:G42" si="2">C39*E39</f>
        <v>4.8600000000000003</v>
      </c>
      <c r="H39" s="194" t="s">
        <v>100</v>
      </c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</row>
    <row r="40" spans="1:22">
      <c r="A40" s="17"/>
      <c r="B40" s="17" t="s">
        <v>54</v>
      </c>
      <c r="C40" s="51">
        <v>24.3</v>
      </c>
      <c r="D40" s="51"/>
      <c r="E40" s="51">
        <v>0.2</v>
      </c>
      <c r="F40" s="51"/>
      <c r="G40" s="51">
        <f t="shared" si="2"/>
        <v>4.8600000000000003</v>
      </c>
      <c r="H40" s="195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1:22">
      <c r="A41" s="17"/>
      <c r="B41" s="17" t="s">
        <v>54</v>
      </c>
      <c r="C41" s="51">
        <v>44.3</v>
      </c>
      <c r="D41" s="51"/>
      <c r="E41" s="51">
        <v>0.2</v>
      </c>
      <c r="F41" s="51"/>
      <c r="G41" s="51">
        <f t="shared" si="2"/>
        <v>8.86</v>
      </c>
      <c r="H41" s="195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1:22">
      <c r="A42" s="17"/>
      <c r="B42" s="17" t="s">
        <v>54</v>
      </c>
      <c r="C42" s="51">
        <v>44.3</v>
      </c>
      <c r="D42" s="51"/>
      <c r="E42" s="51">
        <v>0.2</v>
      </c>
      <c r="F42" s="51"/>
      <c r="G42" s="51">
        <f t="shared" si="2"/>
        <v>8.86</v>
      </c>
      <c r="H42" s="196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1:22">
      <c r="A43" s="17"/>
      <c r="B43" s="17"/>
      <c r="C43" s="51"/>
      <c r="D43" s="51"/>
      <c r="E43" s="51"/>
      <c r="F43" s="54" t="s">
        <v>48</v>
      </c>
      <c r="G43" s="55">
        <f>SUM(G39:G42)</f>
        <v>27.439999999999998</v>
      </c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1:22">
      <c r="A44" s="17"/>
      <c r="B44" s="17"/>
      <c r="C44" s="52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1:22">
      <c r="A45" s="48" t="s">
        <v>47</v>
      </c>
      <c r="B45" s="22" t="s">
        <v>143</v>
      </c>
      <c r="C45" s="178" t="s">
        <v>142</v>
      </c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"/>
      <c r="P45" s="17"/>
      <c r="Q45" s="17"/>
      <c r="R45" s="17"/>
      <c r="S45" s="17"/>
      <c r="T45" s="17"/>
      <c r="U45" s="17"/>
      <c r="V45" s="17"/>
    </row>
    <row r="46" spans="1:22">
      <c r="A46" s="17"/>
      <c r="B46" s="17"/>
      <c r="C46" s="17" t="s">
        <v>42</v>
      </c>
      <c r="D46" s="54" t="s">
        <v>133</v>
      </c>
      <c r="E46" s="17" t="s">
        <v>44</v>
      </c>
      <c r="F46" s="17"/>
      <c r="G46" s="17" t="s">
        <v>98</v>
      </c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1:22">
      <c r="A47" s="17"/>
      <c r="B47" s="17" t="s">
        <v>54</v>
      </c>
      <c r="C47" s="51">
        <v>24.3</v>
      </c>
      <c r="D47" s="51">
        <v>2</v>
      </c>
      <c r="E47" s="51">
        <v>0.1</v>
      </c>
      <c r="F47" s="51"/>
      <c r="G47" s="51">
        <f t="shared" ref="G47:G50" si="3">E47*D47*C47</f>
        <v>4.8600000000000003</v>
      </c>
      <c r="H47" s="194" t="s">
        <v>100</v>
      </c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  <row r="48" spans="1:22">
      <c r="A48" s="17"/>
      <c r="B48" s="17" t="s">
        <v>54</v>
      </c>
      <c r="C48" s="51">
        <v>24.3</v>
      </c>
      <c r="D48" s="51">
        <v>2</v>
      </c>
      <c r="E48" s="51">
        <v>0.1</v>
      </c>
      <c r="F48" s="51"/>
      <c r="G48" s="51">
        <f t="shared" si="3"/>
        <v>4.8600000000000003</v>
      </c>
      <c r="H48" s="195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</row>
    <row r="49" spans="1:22">
      <c r="A49" s="17"/>
      <c r="B49" s="17" t="s">
        <v>54</v>
      </c>
      <c r="C49" s="51">
        <v>44.3</v>
      </c>
      <c r="D49" s="51">
        <v>2</v>
      </c>
      <c r="E49" s="51">
        <v>0.1</v>
      </c>
      <c r="F49" s="51"/>
      <c r="G49" s="51">
        <f t="shared" si="3"/>
        <v>8.86</v>
      </c>
      <c r="H49" s="195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</row>
    <row r="50" spans="1:22">
      <c r="A50" s="17"/>
      <c r="B50" s="17" t="s">
        <v>54</v>
      </c>
      <c r="C50" s="51">
        <v>44.3</v>
      </c>
      <c r="D50" s="51">
        <v>2</v>
      </c>
      <c r="E50" s="51">
        <v>0.1</v>
      </c>
      <c r="F50" s="51"/>
      <c r="G50" s="51">
        <f t="shared" si="3"/>
        <v>8.86</v>
      </c>
      <c r="H50" s="196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</row>
    <row r="51" spans="1:22">
      <c r="A51" s="17"/>
      <c r="B51" s="17"/>
      <c r="C51" s="51"/>
      <c r="D51" s="51"/>
      <c r="E51" s="51"/>
      <c r="F51" s="54" t="s">
        <v>48</v>
      </c>
      <c r="G51" s="55">
        <f>SUM(G47:G50)</f>
        <v>27.439999999999998</v>
      </c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</row>
    <row r="52" spans="1:22">
      <c r="A52" s="17"/>
      <c r="B52" s="17"/>
      <c r="C52" s="52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</row>
    <row r="53" spans="1:22">
      <c r="A53" s="103" t="s">
        <v>127</v>
      </c>
      <c r="B53" s="22" t="s">
        <v>130</v>
      </c>
      <c r="C53" s="179" t="s">
        <v>129</v>
      </c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"/>
      <c r="P53" s="17"/>
      <c r="Q53" s="17"/>
      <c r="R53" s="17"/>
      <c r="S53" s="17"/>
      <c r="T53" s="17"/>
      <c r="U53" s="17"/>
      <c r="V53" s="17"/>
    </row>
    <row r="54" spans="1:22">
      <c r="A54" s="17"/>
      <c r="B54" s="17"/>
      <c r="C54" s="56" t="s">
        <v>109</v>
      </c>
      <c r="D54" s="56" t="s">
        <v>110</v>
      </c>
      <c r="E54" s="56" t="s">
        <v>111</v>
      </c>
      <c r="F54" s="56" t="s">
        <v>108</v>
      </c>
      <c r="G54" s="54" t="s">
        <v>98</v>
      </c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>
      <c r="A55" s="17"/>
      <c r="B55" s="17" t="s">
        <v>107</v>
      </c>
      <c r="C55" s="51">
        <v>4</v>
      </c>
      <c r="D55" s="51">
        <v>1</v>
      </c>
      <c r="E55" s="51">
        <v>24.3</v>
      </c>
      <c r="F55" s="51">
        <v>0.25</v>
      </c>
      <c r="G55" s="51">
        <f t="shared" ref="G55:G58" si="4">C55*D55*E55*F55</f>
        <v>24.3</v>
      </c>
      <c r="H55" s="176" t="s">
        <v>112</v>
      </c>
      <c r="I55" s="176" t="s">
        <v>132</v>
      </c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</row>
    <row r="56" spans="1:22">
      <c r="A56" s="17"/>
      <c r="B56" s="17" t="s">
        <v>107</v>
      </c>
      <c r="C56" s="51">
        <v>4</v>
      </c>
      <c r="D56" s="51">
        <v>1</v>
      </c>
      <c r="E56" s="51">
        <v>24.3</v>
      </c>
      <c r="F56" s="51">
        <v>0.25</v>
      </c>
      <c r="G56" s="51">
        <f t="shared" si="4"/>
        <v>24.3</v>
      </c>
      <c r="H56" s="176"/>
      <c r="I56" s="176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</row>
    <row r="57" spans="1:22">
      <c r="A57" s="17"/>
      <c r="B57" s="17" t="s">
        <v>107</v>
      </c>
      <c r="C57" s="51">
        <v>4</v>
      </c>
      <c r="D57" s="51">
        <v>1</v>
      </c>
      <c r="E57" s="51">
        <v>44.3</v>
      </c>
      <c r="F57" s="51">
        <v>0.25</v>
      </c>
      <c r="G57" s="51">
        <f t="shared" si="4"/>
        <v>44.3</v>
      </c>
      <c r="H57" s="176"/>
      <c r="I57" s="176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>
      <c r="A58" s="17"/>
      <c r="B58" s="17" t="s">
        <v>107</v>
      </c>
      <c r="C58" s="51">
        <v>4</v>
      </c>
      <c r="D58" s="51">
        <v>1</v>
      </c>
      <c r="E58" s="51">
        <v>44.3</v>
      </c>
      <c r="F58" s="51">
        <v>0.25</v>
      </c>
      <c r="G58" s="51">
        <f t="shared" si="4"/>
        <v>44.3</v>
      </c>
      <c r="H58" s="176"/>
      <c r="I58" s="176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>
      <c r="A59" s="17"/>
      <c r="B59" s="17"/>
      <c r="C59" s="51"/>
      <c r="D59" s="51"/>
      <c r="E59" s="51"/>
      <c r="F59" s="54" t="s">
        <v>48</v>
      </c>
      <c r="G59" s="55">
        <f>SUM(G55:G58)</f>
        <v>137.19999999999999</v>
      </c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>
      <c r="A60" s="17"/>
      <c r="B60" s="17"/>
      <c r="C60" s="52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</row>
    <row r="61" spans="1:22">
      <c r="A61" s="103" t="s">
        <v>128</v>
      </c>
      <c r="B61" s="22" t="s">
        <v>134</v>
      </c>
      <c r="C61" s="179" t="s">
        <v>135</v>
      </c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"/>
      <c r="P61" s="17"/>
      <c r="Q61" s="17"/>
      <c r="R61" s="17"/>
      <c r="S61" s="17"/>
      <c r="T61" s="17"/>
      <c r="U61" s="17"/>
      <c r="V61" s="17"/>
    </row>
    <row r="62" spans="1:22">
      <c r="A62" s="17"/>
      <c r="B62" s="17"/>
      <c r="C62" s="56" t="s">
        <v>109</v>
      </c>
      <c r="D62" s="56" t="s">
        <v>110</v>
      </c>
      <c r="E62" s="56" t="s">
        <v>111</v>
      </c>
      <c r="F62" s="56" t="s">
        <v>108</v>
      </c>
      <c r="G62" s="54" t="s">
        <v>98</v>
      </c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  <row r="63" spans="1:22">
      <c r="A63" s="17"/>
      <c r="B63" s="17" t="s">
        <v>107</v>
      </c>
      <c r="C63" s="51">
        <v>1</v>
      </c>
      <c r="D63" s="51">
        <f>SUM(E55:E58)/0.2</f>
        <v>685.99999999999989</v>
      </c>
      <c r="E63" s="51">
        <f>0.07+0.07+0.17+0.17+0.1</f>
        <v>0.58000000000000007</v>
      </c>
      <c r="F63" s="51">
        <v>0.11</v>
      </c>
      <c r="G63" s="51">
        <f>C63*D63*E63*F63</f>
        <v>43.766799999999996</v>
      </c>
      <c r="H63" s="48" t="s">
        <v>136</v>
      </c>
      <c r="I63" s="140" t="s">
        <v>132</v>
      </c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</row>
    <row r="64" spans="1:22">
      <c r="A64" s="17"/>
      <c r="B64" s="17"/>
      <c r="C64" s="51"/>
      <c r="D64" s="51"/>
      <c r="E64" s="51"/>
      <c r="F64" s="54" t="s">
        <v>48</v>
      </c>
      <c r="G64" s="55">
        <f>SUM(G63:G63)</f>
        <v>43.766799999999996</v>
      </c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</row>
    <row r="65" spans="1:22">
      <c r="A65" s="17"/>
      <c r="B65" s="17"/>
      <c r="C65" s="52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</row>
    <row r="66" spans="1:22" ht="15" customHeight="1">
      <c r="A66" s="48" t="s">
        <v>137</v>
      </c>
      <c r="B66" s="32" t="s">
        <v>144</v>
      </c>
      <c r="C66" s="178" t="s">
        <v>126</v>
      </c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04"/>
      <c r="P66" s="104"/>
      <c r="Q66" s="17"/>
      <c r="R66" s="17"/>
      <c r="S66" s="17"/>
      <c r="T66" s="17"/>
      <c r="U66" s="17"/>
      <c r="V66" s="17"/>
    </row>
    <row r="67" spans="1:22">
      <c r="A67" s="17"/>
      <c r="B67" s="17"/>
      <c r="C67" s="17" t="s">
        <v>42</v>
      </c>
      <c r="D67" s="17" t="s">
        <v>43</v>
      </c>
      <c r="E67" s="17" t="s">
        <v>44</v>
      </c>
      <c r="F67" s="17"/>
      <c r="G67" s="17" t="s">
        <v>98</v>
      </c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</row>
    <row r="68" spans="1:22">
      <c r="A68" s="17"/>
      <c r="B68" s="17" t="s">
        <v>41</v>
      </c>
      <c r="C68" s="51">
        <v>24.3</v>
      </c>
      <c r="D68" s="51">
        <v>0.2</v>
      </c>
      <c r="E68" s="51">
        <v>0.1</v>
      </c>
      <c r="F68" s="51"/>
      <c r="G68" s="51">
        <f t="shared" ref="G68:G71" si="5">C68*D68*E68</f>
        <v>0.48600000000000004</v>
      </c>
      <c r="H68" s="194" t="s">
        <v>100</v>
      </c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</row>
    <row r="69" spans="1:22">
      <c r="A69" s="17"/>
      <c r="B69" s="17" t="s">
        <v>41</v>
      </c>
      <c r="C69" s="51">
        <v>24.3</v>
      </c>
      <c r="D69" s="51">
        <v>0.2</v>
      </c>
      <c r="E69" s="51">
        <v>0.1</v>
      </c>
      <c r="F69" s="51"/>
      <c r="G69" s="51">
        <f t="shared" si="5"/>
        <v>0.48600000000000004</v>
      </c>
      <c r="H69" s="195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</row>
    <row r="70" spans="1:22">
      <c r="A70" s="17"/>
      <c r="B70" s="17" t="s">
        <v>41</v>
      </c>
      <c r="C70" s="51">
        <v>44.3</v>
      </c>
      <c r="D70" s="51">
        <v>0.2</v>
      </c>
      <c r="E70" s="51">
        <v>0.1</v>
      </c>
      <c r="F70" s="51"/>
      <c r="G70" s="51">
        <f t="shared" si="5"/>
        <v>0.88600000000000001</v>
      </c>
      <c r="H70" s="195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</row>
    <row r="71" spans="1:22">
      <c r="A71" s="17"/>
      <c r="B71" s="17" t="s">
        <v>41</v>
      </c>
      <c r="C71" s="51">
        <v>44.3</v>
      </c>
      <c r="D71" s="51">
        <v>0.2</v>
      </c>
      <c r="E71" s="51">
        <v>0.1</v>
      </c>
      <c r="F71" s="51"/>
      <c r="G71" s="51">
        <f t="shared" si="5"/>
        <v>0.88600000000000001</v>
      </c>
      <c r="H71" s="196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</row>
    <row r="72" spans="1:22">
      <c r="A72" s="17"/>
      <c r="B72" s="17"/>
      <c r="C72" s="51"/>
      <c r="D72" s="51"/>
      <c r="E72" s="51"/>
      <c r="F72" s="54" t="s">
        <v>48</v>
      </c>
      <c r="G72" s="55">
        <f>SUM(G68:G71)</f>
        <v>2.7440000000000002</v>
      </c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ht="8.1" customHeight="1">
      <c r="A73" s="17"/>
      <c r="B73" s="17"/>
      <c r="C73" s="52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</row>
    <row r="74" spans="1:22">
      <c r="A74" s="61" t="s">
        <v>25</v>
      </c>
      <c r="B74" s="190" t="s">
        <v>22</v>
      </c>
      <c r="C74" s="190"/>
      <c r="D74" s="190"/>
      <c r="E74" s="190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</row>
    <row r="75" spans="1:22">
      <c r="A75" s="17"/>
      <c r="B75" s="17"/>
      <c r="C75" s="52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</row>
    <row r="76" spans="1:22">
      <c r="A76" s="48" t="s">
        <v>49</v>
      </c>
      <c r="B76" s="32" t="s">
        <v>124</v>
      </c>
      <c r="C76" s="178" t="s">
        <v>123</v>
      </c>
      <c r="D76" s="178"/>
      <c r="E76" s="178"/>
      <c r="F76" s="178"/>
      <c r="G76" s="178"/>
      <c r="H76" s="178"/>
      <c r="I76" s="178"/>
      <c r="J76" s="178"/>
      <c r="K76" s="178"/>
      <c r="L76" s="178"/>
      <c r="M76" s="178"/>
      <c r="N76" s="178"/>
      <c r="O76" s="17"/>
      <c r="P76" s="17"/>
      <c r="Q76" s="17"/>
      <c r="R76" s="17"/>
      <c r="S76" s="17"/>
      <c r="T76" s="17"/>
      <c r="U76" s="17"/>
      <c r="V76" s="17"/>
    </row>
    <row r="77" spans="1:22">
      <c r="A77" s="17"/>
      <c r="B77" s="17"/>
      <c r="C77" s="54" t="s">
        <v>42</v>
      </c>
      <c r="D77" s="54" t="s">
        <v>104</v>
      </c>
      <c r="E77" s="54" t="s">
        <v>105</v>
      </c>
      <c r="F77" s="54" t="s">
        <v>103</v>
      </c>
      <c r="G77" s="56"/>
      <c r="H77" s="60"/>
      <c r="I77" s="59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</row>
    <row r="78" spans="1:22">
      <c r="A78" s="17"/>
      <c r="B78" s="17" t="s">
        <v>115</v>
      </c>
      <c r="C78" s="51">
        <v>24.3</v>
      </c>
      <c r="D78" s="51"/>
      <c r="E78" s="51"/>
      <c r="F78" s="51">
        <v>1</v>
      </c>
      <c r="G78" s="51">
        <f>F78*C78</f>
        <v>24.3</v>
      </c>
      <c r="H78" s="184" t="s">
        <v>50</v>
      </c>
      <c r="I78" s="59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</row>
    <row r="79" spans="1:22">
      <c r="A79" s="17"/>
      <c r="B79" s="17" t="s">
        <v>115</v>
      </c>
      <c r="C79" s="51">
        <v>44.3</v>
      </c>
      <c r="D79" s="51"/>
      <c r="E79" s="51"/>
      <c r="F79" s="51">
        <v>1</v>
      </c>
      <c r="G79" s="51">
        <f t="shared" ref="G79:G81" si="6">F79*C79</f>
        <v>44.3</v>
      </c>
      <c r="H79" s="206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</row>
    <row r="80" spans="1:22">
      <c r="A80" s="17"/>
      <c r="B80" s="17" t="s">
        <v>115</v>
      </c>
      <c r="C80" s="51">
        <f>24.3-2.2</f>
        <v>22.1</v>
      </c>
      <c r="D80" s="51"/>
      <c r="E80" s="51"/>
      <c r="F80" s="51">
        <v>1</v>
      </c>
      <c r="G80" s="51">
        <f t="shared" si="6"/>
        <v>22.1</v>
      </c>
      <c r="H80" s="206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</row>
    <row r="81" spans="1:22">
      <c r="A81" s="17"/>
      <c r="B81" s="17" t="s">
        <v>115</v>
      </c>
      <c r="C81" s="51">
        <f>44.3-2.2</f>
        <v>42.099999999999994</v>
      </c>
      <c r="D81" s="51"/>
      <c r="E81" s="51"/>
      <c r="F81" s="51">
        <v>1</v>
      </c>
      <c r="G81" s="51">
        <f t="shared" si="6"/>
        <v>42.099999999999994</v>
      </c>
      <c r="H81" s="185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</row>
    <row r="82" spans="1:22">
      <c r="A82" s="17"/>
      <c r="B82" s="17"/>
      <c r="C82" s="51">
        <f>SUM(C78:C81)</f>
        <v>132.79999999999998</v>
      </c>
      <c r="D82" s="51"/>
      <c r="E82" s="51"/>
      <c r="F82" s="54" t="s">
        <v>48</v>
      </c>
      <c r="G82" s="55">
        <f>SUM(G77:G81)</f>
        <v>132.79999999999998</v>
      </c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</row>
    <row r="83" spans="1:22" ht="8.1" customHeight="1">
      <c r="A83" s="17"/>
      <c r="B83" s="17"/>
      <c r="C83" s="51"/>
      <c r="D83" s="51"/>
      <c r="E83" s="51"/>
      <c r="F83" s="54"/>
      <c r="G83" s="55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</row>
    <row r="84" spans="1:22" ht="15" customHeight="1">
      <c r="A84" s="48" t="s">
        <v>76</v>
      </c>
      <c r="B84" s="32" t="s">
        <v>24</v>
      </c>
      <c r="C84" s="178" t="s">
        <v>23</v>
      </c>
      <c r="D84" s="178"/>
      <c r="E84" s="178"/>
      <c r="F84" s="178"/>
      <c r="G84" s="178"/>
      <c r="H84" s="178"/>
      <c r="I84" s="178"/>
      <c r="J84" s="178"/>
      <c r="K84" s="178"/>
      <c r="L84" s="178"/>
      <c r="M84" s="178"/>
      <c r="N84" s="178"/>
      <c r="O84" s="104"/>
      <c r="P84" s="17"/>
      <c r="Q84" s="17"/>
      <c r="R84" s="17"/>
      <c r="S84" s="17"/>
      <c r="T84" s="17"/>
      <c r="U84" s="17"/>
      <c r="V84" s="17"/>
    </row>
    <row r="85" spans="1:22">
      <c r="A85" s="17"/>
      <c r="B85" s="17"/>
      <c r="C85" s="54" t="s">
        <v>104</v>
      </c>
      <c r="D85" s="54" t="s">
        <v>105</v>
      </c>
      <c r="E85" s="54" t="s">
        <v>97</v>
      </c>
      <c r="F85" s="54" t="s">
        <v>103</v>
      </c>
      <c r="G85" s="17" t="s">
        <v>98</v>
      </c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</row>
    <row r="86" spans="1:22" ht="15" customHeight="1">
      <c r="A86" s="17"/>
      <c r="B86" s="17" t="s">
        <v>41</v>
      </c>
      <c r="C86" s="51">
        <v>0.2</v>
      </c>
      <c r="D86" s="51">
        <v>0.1</v>
      </c>
      <c r="E86" s="51">
        <v>1</v>
      </c>
      <c r="F86" s="51">
        <v>36</v>
      </c>
      <c r="G86" s="51">
        <f>F86*E86*D86*C86</f>
        <v>0.72000000000000008</v>
      </c>
      <c r="H86" s="64" t="s">
        <v>106</v>
      </c>
      <c r="I86" s="59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</row>
    <row r="87" spans="1:22">
      <c r="A87" s="17"/>
      <c r="B87" s="17"/>
      <c r="C87" s="51"/>
      <c r="D87" s="51"/>
      <c r="E87" s="51"/>
      <c r="F87" s="54" t="s">
        <v>48</v>
      </c>
      <c r="G87" s="55">
        <f>SUM(G86:G86)</f>
        <v>0.72000000000000008</v>
      </c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</row>
    <row r="88" spans="1:22" ht="8.1" customHeight="1">
      <c r="A88" s="17"/>
      <c r="B88" s="17"/>
      <c r="C88" s="52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</row>
    <row r="89" spans="1:22" ht="15" customHeight="1">
      <c r="A89" s="48" t="s">
        <v>77</v>
      </c>
      <c r="B89" s="58" t="s">
        <v>102</v>
      </c>
      <c r="C89" s="179" t="s">
        <v>101</v>
      </c>
      <c r="D89" s="179"/>
      <c r="E89" s="179"/>
      <c r="F89" s="179"/>
      <c r="G89" s="179"/>
      <c r="H89" s="179"/>
      <c r="I89" s="179"/>
      <c r="J89" s="179"/>
      <c r="K89" s="179"/>
      <c r="L89" s="179"/>
      <c r="M89" s="179"/>
      <c r="N89" s="179"/>
      <c r="O89" s="105"/>
      <c r="P89" s="105"/>
      <c r="Q89" s="105"/>
      <c r="R89" s="17"/>
      <c r="S89" s="17"/>
      <c r="T89" s="17"/>
      <c r="U89" s="17"/>
      <c r="V89" s="17"/>
    </row>
    <row r="90" spans="1:22">
      <c r="A90" s="17"/>
      <c r="B90" s="17"/>
      <c r="C90" s="54" t="s">
        <v>97</v>
      </c>
      <c r="D90" s="54" t="s">
        <v>96</v>
      </c>
      <c r="E90" s="54" t="s">
        <v>103</v>
      </c>
      <c r="F90" s="17"/>
      <c r="G90" s="17" t="s">
        <v>98</v>
      </c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</row>
    <row r="91" spans="1:22">
      <c r="A91" s="17"/>
      <c r="B91" s="17" t="s">
        <v>54</v>
      </c>
      <c r="C91" s="51">
        <v>1.4</v>
      </c>
      <c r="D91" s="51">
        <v>0.3</v>
      </c>
      <c r="E91" s="51">
        <v>36</v>
      </c>
      <c r="F91" s="51"/>
      <c r="G91" s="51">
        <f>C91*D91*E91</f>
        <v>15.12</v>
      </c>
      <c r="H91" s="64" t="s">
        <v>106</v>
      </c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</row>
    <row r="92" spans="1:22">
      <c r="A92" s="17"/>
      <c r="B92" s="17"/>
      <c r="C92" s="51"/>
      <c r="D92" s="51"/>
      <c r="E92" s="51"/>
      <c r="F92" s="54" t="s">
        <v>48</v>
      </c>
      <c r="G92" s="55">
        <f>SUM(G91:G91)</f>
        <v>15.12</v>
      </c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</row>
    <row r="93" spans="1:22" ht="8.1" customHeight="1">
      <c r="A93" s="17"/>
      <c r="B93" s="17"/>
      <c r="C93" s="51"/>
      <c r="D93" s="51"/>
      <c r="E93" s="51"/>
      <c r="F93" s="51"/>
      <c r="G93" s="51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</row>
    <row r="94" spans="1:22" ht="30" customHeight="1">
      <c r="A94" s="103" t="s">
        <v>125</v>
      </c>
      <c r="B94" s="58" t="s">
        <v>139</v>
      </c>
      <c r="C94" s="179" t="s">
        <v>141</v>
      </c>
      <c r="D94" s="179"/>
      <c r="E94" s="179"/>
      <c r="F94" s="179"/>
      <c r="G94" s="179"/>
      <c r="H94" s="179"/>
      <c r="I94" s="179"/>
      <c r="J94" s="179"/>
      <c r="K94" s="179"/>
      <c r="L94" s="179"/>
      <c r="M94" s="179"/>
      <c r="N94" s="179"/>
      <c r="O94" s="105"/>
      <c r="P94" s="17"/>
      <c r="Q94" s="17"/>
      <c r="R94" s="17"/>
      <c r="S94" s="17"/>
      <c r="T94" s="17"/>
      <c r="U94" s="17"/>
      <c r="V94" s="17"/>
    </row>
    <row r="95" spans="1:22">
      <c r="A95" s="17"/>
      <c r="B95" s="17"/>
      <c r="C95" s="56" t="s">
        <v>109</v>
      </c>
      <c r="D95" s="56" t="s">
        <v>110</v>
      </c>
      <c r="E95" s="56" t="s">
        <v>111</v>
      </c>
      <c r="F95" s="56" t="s">
        <v>108</v>
      </c>
      <c r="G95" s="54" t="s">
        <v>98</v>
      </c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</row>
    <row r="96" spans="1:22">
      <c r="A96" s="17"/>
      <c r="B96" s="17" t="s">
        <v>107</v>
      </c>
      <c r="C96" s="51">
        <v>4</v>
      </c>
      <c r="D96" s="51">
        <v>36</v>
      </c>
      <c r="E96" s="51">
        <v>1.4</v>
      </c>
      <c r="F96" s="51">
        <v>0.25</v>
      </c>
      <c r="G96" s="51">
        <f>C96*D96*E96*F96</f>
        <v>50.4</v>
      </c>
      <c r="H96" s="48" t="s">
        <v>112</v>
      </c>
      <c r="I96" s="184" t="s">
        <v>106</v>
      </c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</row>
    <row r="97" spans="1:22">
      <c r="A97" s="17"/>
      <c r="B97" s="17" t="s">
        <v>107</v>
      </c>
      <c r="C97" s="51">
        <v>7</v>
      </c>
      <c r="D97" s="51">
        <v>36</v>
      </c>
      <c r="E97" s="51">
        <v>0.52</v>
      </c>
      <c r="F97" s="51">
        <v>0.11</v>
      </c>
      <c r="G97" s="51">
        <f>C97*D97*E97*F97</f>
        <v>14.414399999999999</v>
      </c>
      <c r="H97" s="48" t="s">
        <v>113</v>
      </c>
      <c r="I97" s="185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</row>
    <row r="98" spans="1:22">
      <c r="A98" s="17"/>
      <c r="B98" s="17"/>
      <c r="C98" s="51"/>
      <c r="D98" s="51"/>
      <c r="E98" s="51"/>
      <c r="F98" s="54" t="s">
        <v>48</v>
      </c>
      <c r="G98" s="55">
        <f>SUM(G96:G97)</f>
        <v>64.814399999999992</v>
      </c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ht="8.1" customHeight="1">
      <c r="A99" s="17"/>
      <c r="B99" s="17"/>
      <c r="C99" s="51"/>
      <c r="D99" s="51"/>
      <c r="E99" s="51"/>
      <c r="F99" s="51"/>
      <c r="G99" s="51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</row>
    <row r="100" spans="1:22">
      <c r="A100" s="61" t="s">
        <v>34</v>
      </c>
      <c r="B100" s="193" t="s">
        <v>26</v>
      </c>
      <c r="C100" s="193"/>
      <c r="D100" s="193"/>
      <c r="E100" s="193"/>
      <c r="F100" s="51"/>
      <c r="G100" s="51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</row>
    <row r="101" spans="1:22" ht="15" customHeight="1">
      <c r="A101" s="17"/>
      <c r="B101" s="17"/>
      <c r="C101" s="51"/>
      <c r="D101" s="51"/>
      <c r="E101" s="51"/>
      <c r="F101" s="51"/>
      <c r="G101" s="51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</row>
    <row r="102" spans="1:22" ht="30" customHeight="1">
      <c r="A102" s="103" t="s">
        <v>51</v>
      </c>
      <c r="B102" s="63" t="s">
        <v>94</v>
      </c>
      <c r="C102" s="180" t="s">
        <v>93</v>
      </c>
      <c r="D102" s="180"/>
      <c r="E102" s="180"/>
      <c r="F102" s="180"/>
      <c r="G102" s="180"/>
      <c r="H102" s="180"/>
      <c r="I102" s="180"/>
      <c r="J102" s="180"/>
      <c r="K102" s="180"/>
      <c r="L102" s="180"/>
      <c r="M102" s="180"/>
      <c r="N102" s="180"/>
      <c r="O102" s="106"/>
      <c r="P102" s="17"/>
      <c r="Q102" s="17"/>
      <c r="R102" s="17"/>
      <c r="S102" s="17"/>
      <c r="T102" s="17"/>
      <c r="U102" s="17"/>
      <c r="V102" s="17"/>
    </row>
    <row r="103" spans="1:22">
      <c r="A103" s="17"/>
      <c r="B103" s="17"/>
      <c r="C103" s="54" t="s">
        <v>42</v>
      </c>
      <c r="D103" s="54" t="s">
        <v>97</v>
      </c>
      <c r="E103" s="54" t="s">
        <v>103</v>
      </c>
      <c r="F103" s="17"/>
      <c r="G103" s="17" t="s">
        <v>98</v>
      </c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</row>
    <row r="104" spans="1:22">
      <c r="A104" s="17"/>
      <c r="B104" s="17" t="s">
        <v>54</v>
      </c>
      <c r="C104" s="51">
        <v>24.3</v>
      </c>
      <c r="D104" s="51">
        <v>1</v>
      </c>
      <c r="E104" s="51">
        <v>1</v>
      </c>
      <c r="F104" s="51"/>
      <c r="G104" s="51">
        <f>C104*D104*E104</f>
        <v>24.3</v>
      </c>
      <c r="H104" s="176" t="s">
        <v>50</v>
      </c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</row>
    <row r="105" spans="1:22">
      <c r="A105" s="17"/>
      <c r="B105" s="17" t="s">
        <v>54</v>
      </c>
      <c r="C105" s="51">
        <v>44.3</v>
      </c>
      <c r="D105" s="51">
        <v>1</v>
      </c>
      <c r="E105" s="51">
        <v>1</v>
      </c>
      <c r="F105" s="51"/>
      <c r="G105" s="51">
        <f t="shared" ref="G105:G107" si="7">C105*D105*E105</f>
        <v>44.3</v>
      </c>
      <c r="H105" s="176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</row>
    <row r="106" spans="1:22">
      <c r="A106" s="17"/>
      <c r="B106" s="17" t="s">
        <v>54</v>
      </c>
      <c r="C106" s="51">
        <f>24.3-2.2</f>
        <v>22.1</v>
      </c>
      <c r="D106" s="51">
        <v>1</v>
      </c>
      <c r="E106" s="51">
        <v>1</v>
      </c>
      <c r="F106" s="51"/>
      <c r="G106" s="51">
        <f t="shared" si="7"/>
        <v>22.1</v>
      </c>
      <c r="H106" s="176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</row>
    <row r="107" spans="1:22">
      <c r="A107" s="17"/>
      <c r="B107" s="17" t="s">
        <v>54</v>
      </c>
      <c r="C107" s="51">
        <f>44.3-2.2</f>
        <v>42.099999999999994</v>
      </c>
      <c r="D107" s="51">
        <v>1</v>
      </c>
      <c r="E107" s="51">
        <v>1</v>
      </c>
      <c r="F107" s="51"/>
      <c r="G107" s="51">
        <f t="shared" si="7"/>
        <v>42.099999999999994</v>
      </c>
      <c r="H107" s="176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</row>
    <row r="108" spans="1:22">
      <c r="A108" s="17"/>
      <c r="B108" s="17"/>
      <c r="C108" s="51"/>
      <c r="D108" s="51"/>
      <c r="E108" s="51"/>
      <c r="F108" s="54" t="s">
        <v>48</v>
      </c>
      <c r="G108" s="55">
        <f>SUM(G104:G107)</f>
        <v>132.79999999999998</v>
      </c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</row>
    <row r="109" spans="1:22">
      <c r="A109" s="17"/>
      <c r="B109" s="17"/>
      <c r="C109" s="51"/>
      <c r="D109" s="51"/>
      <c r="E109" s="51"/>
      <c r="F109" s="51"/>
      <c r="G109" s="51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</row>
    <row r="110" spans="1:22">
      <c r="A110" s="61" t="s">
        <v>52</v>
      </c>
      <c r="B110" s="181" t="s">
        <v>114</v>
      </c>
      <c r="C110" s="182"/>
      <c r="D110" s="182"/>
      <c r="E110" s="183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</row>
    <row r="111" spans="1:2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</row>
    <row r="112" spans="1:22" ht="30" customHeight="1">
      <c r="A112" s="103" t="s">
        <v>53</v>
      </c>
      <c r="B112" s="32" t="s">
        <v>35</v>
      </c>
      <c r="C112" s="180" t="s">
        <v>36</v>
      </c>
      <c r="D112" s="180"/>
      <c r="E112" s="180"/>
      <c r="F112" s="180"/>
      <c r="G112" s="180"/>
      <c r="H112" s="180"/>
      <c r="I112" s="180"/>
      <c r="J112" s="180"/>
      <c r="K112" s="180"/>
      <c r="L112" s="180"/>
      <c r="M112" s="180"/>
      <c r="N112" s="180"/>
      <c r="O112" s="106"/>
      <c r="P112" s="17"/>
      <c r="Q112" s="17"/>
      <c r="R112" s="17"/>
      <c r="S112" s="17"/>
      <c r="T112" s="17"/>
      <c r="U112" s="17"/>
      <c r="V112" s="17"/>
    </row>
    <row r="113" spans="1:22">
      <c r="A113" s="17"/>
      <c r="B113" s="17"/>
      <c r="C113" s="54" t="s">
        <v>42</v>
      </c>
      <c r="D113" s="54" t="s">
        <v>97</v>
      </c>
      <c r="E113" s="54" t="s">
        <v>103</v>
      </c>
      <c r="F113" s="17"/>
      <c r="G113" s="17" t="s">
        <v>98</v>
      </c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</row>
    <row r="114" spans="1:22">
      <c r="A114" s="17"/>
      <c r="B114" s="17" t="s">
        <v>54</v>
      </c>
      <c r="C114" s="51">
        <v>24.3</v>
      </c>
      <c r="D114" s="51">
        <v>1</v>
      </c>
      <c r="E114" s="51">
        <v>2</v>
      </c>
      <c r="F114" s="51"/>
      <c r="G114" s="51">
        <f>C114*D114*E114</f>
        <v>48.6</v>
      </c>
      <c r="H114" s="176" t="s">
        <v>50</v>
      </c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</row>
    <row r="115" spans="1:22">
      <c r="A115" s="17"/>
      <c r="B115" s="17" t="s">
        <v>54</v>
      </c>
      <c r="C115" s="51">
        <v>44.3</v>
      </c>
      <c r="D115" s="51">
        <v>1</v>
      </c>
      <c r="E115" s="51">
        <v>2</v>
      </c>
      <c r="F115" s="51"/>
      <c r="G115" s="51">
        <f t="shared" ref="G115:G117" si="8">C115*D115*E115</f>
        <v>88.6</v>
      </c>
      <c r="H115" s="176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</row>
    <row r="116" spans="1:22">
      <c r="A116" s="17"/>
      <c r="B116" s="17" t="s">
        <v>54</v>
      </c>
      <c r="C116" s="51">
        <f>24.3-2.2</f>
        <v>22.1</v>
      </c>
      <c r="D116" s="51">
        <v>1</v>
      </c>
      <c r="E116" s="51">
        <v>2</v>
      </c>
      <c r="F116" s="51"/>
      <c r="G116" s="51">
        <f t="shared" si="8"/>
        <v>44.2</v>
      </c>
      <c r="H116" s="176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</row>
    <row r="117" spans="1:22">
      <c r="A117" s="17"/>
      <c r="B117" s="17" t="s">
        <v>54</v>
      </c>
      <c r="C117" s="51">
        <f>44.3-2.2</f>
        <v>42.099999999999994</v>
      </c>
      <c r="D117" s="51">
        <v>1</v>
      </c>
      <c r="E117" s="51">
        <v>2</v>
      </c>
      <c r="F117" s="51"/>
      <c r="G117" s="51">
        <f t="shared" si="8"/>
        <v>84.199999999999989</v>
      </c>
      <c r="H117" s="176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</row>
    <row r="118" spans="1:22">
      <c r="A118" s="17"/>
      <c r="B118" s="17"/>
      <c r="C118" s="51"/>
      <c r="D118" s="51"/>
      <c r="E118" s="51"/>
      <c r="F118" s="54" t="s">
        <v>48</v>
      </c>
      <c r="G118" s="55">
        <f>SUM(G114:G117)</f>
        <v>265.59999999999997</v>
      </c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</row>
    <row r="120" spans="1:22" ht="30" customHeight="1">
      <c r="A120" s="103" t="s">
        <v>55</v>
      </c>
      <c r="B120" s="32" t="s">
        <v>37</v>
      </c>
      <c r="C120" s="180" t="s">
        <v>38</v>
      </c>
      <c r="D120" s="180"/>
      <c r="E120" s="180"/>
      <c r="F120" s="180"/>
      <c r="G120" s="180"/>
      <c r="H120" s="180"/>
      <c r="I120" s="180"/>
      <c r="J120" s="180"/>
      <c r="K120" s="180"/>
      <c r="L120" s="180"/>
      <c r="M120" s="180"/>
      <c r="N120" s="180"/>
      <c r="O120" s="106"/>
      <c r="P120" s="106"/>
      <c r="Q120" s="106"/>
      <c r="R120" s="17"/>
      <c r="S120" s="17"/>
      <c r="T120" s="17"/>
      <c r="U120" s="17"/>
      <c r="V120" s="17"/>
    </row>
    <row r="121" spans="1:22">
      <c r="A121" s="17"/>
      <c r="B121" s="17"/>
      <c r="C121" s="54" t="s">
        <v>42</v>
      </c>
      <c r="D121" s="54" t="s">
        <v>97</v>
      </c>
      <c r="E121" s="54" t="s">
        <v>103</v>
      </c>
      <c r="F121" s="17"/>
      <c r="G121" s="17" t="s">
        <v>98</v>
      </c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</row>
    <row r="122" spans="1:22">
      <c r="A122" s="17"/>
      <c r="B122" s="17" t="s">
        <v>54</v>
      </c>
      <c r="C122" s="51">
        <v>24.3</v>
      </c>
      <c r="D122" s="51">
        <v>1</v>
      </c>
      <c r="E122" s="51">
        <v>2</v>
      </c>
      <c r="F122" s="51"/>
      <c r="G122" s="51">
        <f>C122*D122*E122</f>
        <v>48.6</v>
      </c>
      <c r="H122" s="176" t="s">
        <v>50</v>
      </c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</row>
    <row r="123" spans="1:22">
      <c r="A123" s="17"/>
      <c r="B123" s="17" t="s">
        <v>54</v>
      </c>
      <c r="C123" s="51">
        <v>44.3</v>
      </c>
      <c r="D123" s="51">
        <v>1</v>
      </c>
      <c r="E123" s="51">
        <v>2</v>
      </c>
      <c r="F123" s="51"/>
      <c r="G123" s="51">
        <f t="shared" ref="G123:G125" si="9">C123*D123*E123</f>
        <v>88.6</v>
      </c>
      <c r="H123" s="176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</row>
    <row r="124" spans="1:22">
      <c r="A124" s="17"/>
      <c r="B124" s="17" t="s">
        <v>54</v>
      </c>
      <c r="C124" s="51">
        <f>24.3-2.2</f>
        <v>22.1</v>
      </c>
      <c r="D124" s="51">
        <v>1</v>
      </c>
      <c r="E124" s="51">
        <v>2</v>
      </c>
      <c r="F124" s="51"/>
      <c r="G124" s="51">
        <f t="shared" si="9"/>
        <v>44.2</v>
      </c>
      <c r="H124" s="176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</row>
    <row r="125" spans="1:22">
      <c r="A125" s="17"/>
      <c r="B125" s="17" t="s">
        <v>54</v>
      </c>
      <c r="C125" s="51">
        <f>44.3-2.2</f>
        <v>42.099999999999994</v>
      </c>
      <c r="D125" s="51">
        <v>1</v>
      </c>
      <c r="E125" s="51">
        <v>2</v>
      </c>
      <c r="F125" s="51"/>
      <c r="G125" s="51">
        <f t="shared" si="9"/>
        <v>84.199999999999989</v>
      </c>
      <c r="H125" s="176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</row>
    <row r="126" spans="1:22">
      <c r="A126" s="17"/>
      <c r="B126" s="17"/>
      <c r="C126" s="51"/>
      <c r="D126" s="51"/>
      <c r="E126" s="51"/>
      <c r="F126" s="54" t="s">
        <v>48</v>
      </c>
      <c r="G126" s="55">
        <f>SUM(G122:G125)</f>
        <v>265.59999999999997</v>
      </c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</row>
    <row r="128" spans="1:22">
      <c r="A128" s="62" t="s">
        <v>56</v>
      </c>
      <c r="B128" s="190" t="s">
        <v>15</v>
      </c>
      <c r="C128" s="190"/>
      <c r="D128" s="190"/>
      <c r="E128" s="190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</row>
    <row r="129" spans="1:22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</row>
    <row r="130" spans="1:22" ht="15" customHeight="1">
      <c r="A130" s="48" t="s">
        <v>57</v>
      </c>
      <c r="B130" s="30" t="s">
        <v>20</v>
      </c>
      <c r="C130" s="178" t="s">
        <v>21</v>
      </c>
      <c r="D130" s="178"/>
      <c r="E130" s="178"/>
      <c r="F130" s="178"/>
      <c r="G130" s="178"/>
      <c r="H130" s="178"/>
      <c r="I130" s="178"/>
      <c r="J130" s="178"/>
      <c r="K130" s="178"/>
      <c r="L130" s="178"/>
      <c r="M130" s="178"/>
      <c r="N130" s="178"/>
      <c r="O130" s="104"/>
      <c r="P130" s="104"/>
      <c r="Q130" s="17"/>
      <c r="R130" s="17"/>
      <c r="S130" s="17"/>
      <c r="T130" s="17"/>
      <c r="U130" s="17"/>
      <c r="V130" s="17"/>
    </row>
    <row r="131" spans="1:22">
      <c r="A131" s="17"/>
      <c r="B131" s="17"/>
      <c r="C131" s="54" t="s">
        <v>42</v>
      </c>
      <c r="D131" s="54" t="s">
        <v>96</v>
      </c>
      <c r="E131" s="54"/>
      <c r="F131" s="17"/>
      <c r="G131" s="17" t="s">
        <v>98</v>
      </c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</row>
    <row r="132" spans="1:22">
      <c r="A132" s="17"/>
      <c r="B132" s="17" t="s">
        <v>54</v>
      </c>
      <c r="C132" s="51">
        <v>24</v>
      </c>
      <c r="D132" s="51">
        <v>44</v>
      </c>
      <c r="E132" s="51"/>
      <c r="F132" s="51"/>
      <c r="G132" s="51">
        <f>C132*D132</f>
        <v>1056</v>
      </c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</row>
    <row r="133" spans="1:22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</row>
    <row r="134" spans="1:22">
      <c r="A134" s="48" t="s">
        <v>58</v>
      </c>
      <c r="B134" s="30" t="s">
        <v>88</v>
      </c>
      <c r="C134" s="191" t="s">
        <v>87</v>
      </c>
      <c r="D134" s="191"/>
      <c r="E134" s="191"/>
      <c r="F134" s="191"/>
      <c r="G134" s="191"/>
      <c r="H134" s="191"/>
      <c r="I134" s="191"/>
      <c r="J134" s="191"/>
      <c r="K134" s="191"/>
      <c r="L134" s="191"/>
      <c r="M134" s="191"/>
      <c r="N134" s="191"/>
      <c r="O134" s="17"/>
      <c r="P134" s="17"/>
      <c r="Q134" s="17"/>
      <c r="R134" s="17"/>
      <c r="S134" s="17"/>
      <c r="T134" s="17"/>
      <c r="U134" s="17"/>
      <c r="V134" s="17"/>
    </row>
    <row r="135" spans="1:22">
      <c r="A135" s="17"/>
      <c r="B135" s="17"/>
      <c r="C135" s="54" t="s">
        <v>42</v>
      </c>
      <c r="D135" s="54" t="s">
        <v>96</v>
      </c>
      <c r="E135" s="54"/>
      <c r="F135" s="17"/>
      <c r="G135" s="17" t="s">
        <v>98</v>
      </c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>
      <c r="A136" s="17"/>
      <c r="B136" s="17" t="s">
        <v>54</v>
      </c>
      <c r="C136" s="51">
        <v>24</v>
      </c>
      <c r="D136" s="51">
        <v>44</v>
      </c>
      <c r="E136" s="51"/>
      <c r="F136" s="51"/>
      <c r="G136" s="51">
        <f>C136*D136</f>
        <v>1056</v>
      </c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</row>
    <row r="137" spans="1:22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</row>
    <row r="138" spans="1:22" ht="15" customHeight="1">
      <c r="A138" s="48" t="s">
        <v>59</v>
      </c>
      <c r="B138" s="30" t="s">
        <v>83</v>
      </c>
      <c r="C138" s="192" t="s">
        <v>82</v>
      </c>
      <c r="D138" s="192"/>
      <c r="E138" s="192"/>
      <c r="F138" s="192"/>
      <c r="G138" s="192"/>
      <c r="H138" s="192"/>
      <c r="I138" s="192"/>
      <c r="J138" s="192"/>
      <c r="K138" s="192"/>
      <c r="L138" s="192"/>
      <c r="M138" s="192"/>
      <c r="N138" s="192"/>
      <c r="O138" s="17"/>
      <c r="P138" s="17"/>
      <c r="Q138" s="17"/>
      <c r="R138" s="17"/>
      <c r="S138" s="17"/>
      <c r="T138" s="17"/>
      <c r="U138" s="17"/>
      <c r="V138" s="17"/>
    </row>
    <row r="139" spans="1:22">
      <c r="A139" s="17"/>
      <c r="B139" s="17"/>
      <c r="C139" s="54" t="s">
        <v>42</v>
      </c>
      <c r="D139" s="54" t="s">
        <v>103</v>
      </c>
      <c r="E139" s="54"/>
      <c r="F139" s="17"/>
      <c r="G139" s="17" t="s">
        <v>98</v>
      </c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</row>
    <row r="140" spans="1:22">
      <c r="A140" s="17"/>
      <c r="B140" s="17" t="s">
        <v>115</v>
      </c>
      <c r="C140" s="51">
        <v>44</v>
      </c>
      <c r="D140" s="51">
        <v>11</v>
      </c>
      <c r="E140" s="51"/>
      <c r="F140" s="51"/>
      <c r="G140" s="51">
        <f>C140*D140</f>
        <v>484</v>
      </c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</row>
    <row r="141" spans="1:22">
      <c r="A141" s="17"/>
      <c r="B141" s="17" t="s">
        <v>115</v>
      </c>
      <c r="C141" s="51">
        <v>24</v>
      </c>
      <c r="D141" s="51">
        <v>21</v>
      </c>
      <c r="E141" s="51"/>
      <c r="F141" s="51"/>
      <c r="G141" s="51">
        <f>C141*D141</f>
        <v>504</v>
      </c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</row>
    <row r="142" spans="1:22">
      <c r="A142" s="17"/>
      <c r="B142" s="17"/>
      <c r="C142" s="17"/>
      <c r="D142" s="17"/>
      <c r="E142" s="17"/>
      <c r="F142" s="54" t="s">
        <v>48</v>
      </c>
      <c r="G142" s="55">
        <f>SUM(G140:G141)</f>
        <v>988</v>
      </c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</row>
    <row r="143" spans="1:22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</row>
    <row r="144" spans="1:22">
      <c r="A144" s="65" t="s">
        <v>71</v>
      </c>
      <c r="B144" s="65" t="s">
        <v>29</v>
      </c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</row>
    <row r="145" spans="1:22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</row>
    <row r="146" spans="1:22" ht="15" customHeight="1">
      <c r="A146" s="48" t="s">
        <v>78</v>
      </c>
      <c r="B146" s="30" t="s">
        <v>28</v>
      </c>
      <c r="C146" s="177" t="s">
        <v>27</v>
      </c>
      <c r="D146" s="177"/>
      <c r="E146" s="177"/>
      <c r="F146" s="177"/>
      <c r="G146" s="177"/>
      <c r="H146" s="177"/>
      <c r="I146" s="177"/>
      <c r="J146" s="177"/>
      <c r="K146" s="177"/>
      <c r="L146" s="177"/>
      <c r="M146" s="177"/>
      <c r="N146" s="177"/>
      <c r="O146" s="17"/>
      <c r="P146" s="17"/>
      <c r="Q146" s="17"/>
      <c r="R146" s="17"/>
      <c r="S146" s="17"/>
      <c r="T146" s="17"/>
      <c r="U146" s="17"/>
      <c r="V146" s="17"/>
    </row>
    <row r="147" spans="1:22">
      <c r="A147" s="17"/>
      <c r="B147" s="17"/>
      <c r="C147" s="54" t="s">
        <v>104</v>
      </c>
      <c r="D147" s="54" t="s">
        <v>105</v>
      </c>
      <c r="E147" s="54" t="s">
        <v>103</v>
      </c>
      <c r="F147" s="17"/>
      <c r="G147" s="17" t="s">
        <v>98</v>
      </c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</row>
    <row r="148" spans="1:22">
      <c r="A148" s="17"/>
      <c r="B148" s="17" t="s">
        <v>54</v>
      </c>
      <c r="C148" s="51">
        <v>24</v>
      </c>
      <c r="D148" s="51">
        <v>44</v>
      </c>
      <c r="E148" s="51">
        <v>1</v>
      </c>
      <c r="F148" s="51"/>
      <c r="G148" s="51">
        <f t="shared" ref="G148" si="10">C148*D148*E148</f>
        <v>1056</v>
      </c>
      <c r="H148" s="66" t="s">
        <v>100</v>
      </c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</row>
    <row r="149" spans="1:22">
      <c r="A149" s="17"/>
      <c r="B149" s="17"/>
      <c r="C149" s="51"/>
      <c r="D149" s="51"/>
      <c r="E149" s="51"/>
      <c r="F149" s="54" t="s">
        <v>48</v>
      </c>
      <c r="G149" s="55">
        <f>SUM(G148:G148)</f>
        <v>1056</v>
      </c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</row>
    <row r="150" spans="1:22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</row>
    <row r="151" spans="1:22" ht="15" customHeight="1">
      <c r="A151" s="107" t="s">
        <v>79</v>
      </c>
      <c r="B151" s="31" t="s">
        <v>30</v>
      </c>
      <c r="C151" s="205" t="s">
        <v>31</v>
      </c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17"/>
      <c r="P151" s="17"/>
      <c r="Q151" s="17"/>
      <c r="R151" s="17"/>
      <c r="S151" s="17"/>
      <c r="T151" s="17"/>
      <c r="U151" s="17"/>
      <c r="V151" s="17"/>
    </row>
    <row r="152" spans="1:22">
      <c r="A152" s="17"/>
      <c r="B152" s="17"/>
      <c r="C152" s="54" t="s">
        <v>104</v>
      </c>
      <c r="D152" s="54" t="s">
        <v>105</v>
      </c>
      <c r="E152" s="54" t="s">
        <v>103</v>
      </c>
      <c r="F152" s="17"/>
      <c r="G152" s="17" t="s">
        <v>98</v>
      </c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</row>
    <row r="153" spans="1:22" ht="15" customHeight="1">
      <c r="A153" s="17"/>
      <c r="B153" s="17" t="s">
        <v>115</v>
      </c>
      <c r="C153" s="51">
        <v>40</v>
      </c>
      <c r="D153" s="51"/>
      <c r="E153" s="51">
        <v>2</v>
      </c>
      <c r="F153" s="51"/>
      <c r="G153" s="51">
        <f>C153*E153</f>
        <v>80</v>
      </c>
      <c r="H153" s="203" t="s">
        <v>116</v>
      </c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</row>
    <row r="154" spans="1:22">
      <c r="A154" s="17"/>
      <c r="B154" s="17" t="s">
        <v>115</v>
      </c>
      <c r="C154" s="51">
        <v>20</v>
      </c>
      <c r="D154" s="51"/>
      <c r="E154" s="51">
        <v>3</v>
      </c>
      <c r="F154" s="51"/>
      <c r="G154" s="51">
        <f t="shared" ref="G154:G164" si="11">C154*E154</f>
        <v>60</v>
      </c>
      <c r="H154" s="203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>
      <c r="A155" s="17"/>
      <c r="B155" s="17" t="s">
        <v>115</v>
      </c>
      <c r="C155" s="51">
        <v>9.4700000000000006</v>
      </c>
      <c r="D155" s="51"/>
      <c r="E155" s="51">
        <v>4</v>
      </c>
      <c r="F155" s="51"/>
      <c r="G155" s="51">
        <f t="shared" si="11"/>
        <v>37.880000000000003</v>
      </c>
      <c r="H155" s="203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</row>
    <row r="156" spans="1:22">
      <c r="A156" s="17"/>
      <c r="B156" s="17" t="s">
        <v>115</v>
      </c>
      <c r="C156" s="51">
        <v>3.1</v>
      </c>
      <c r="D156" s="51"/>
      <c r="E156" s="51">
        <v>2</v>
      </c>
      <c r="F156" s="51"/>
      <c r="G156" s="51">
        <f t="shared" si="11"/>
        <v>6.2</v>
      </c>
      <c r="H156" s="203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</row>
    <row r="157" spans="1:22">
      <c r="A157" s="17"/>
      <c r="B157" s="17" t="s">
        <v>115</v>
      </c>
      <c r="C157" s="51">
        <v>10.97</v>
      </c>
      <c r="D157" s="51"/>
      <c r="E157" s="51">
        <v>4</v>
      </c>
      <c r="F157" s="51"/>
      <c r="G157" s="51">
        <f t="shared" si="11"/>
        <v>43.88</v>
      </c>
      <c r="H157" s="203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</row>
    <row r="158" spans="1:22">
      <c r="A158" s="17"/>
      <c r="B158" s="17" t="s">
        <v>115</v>
      </c>
      <c r="C158" s="51">
        <f>2*3.14*3</f>
        <v>18.84</v>
      </c>
      <c r="D158" s="51"/>
      <c r="E158" s="51">
        <v>1</v>
      </c>
      <c r="F158" s="51"/>
      <c r="G158" s="51">
        <f t="shared" si="11"/>
        <v>18.84</v>
      </c>
      <c r="H158" s="203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</row>
    <row r="159" spans="1:22">
      <c r="A159" s="17"/>
      <c r="B159" s="17" t="s">
        <v>115</v>
      </c>
      <c r="C159" s="51">
        <v>28</v>
      </c>
      <c r="D159" s="51"/>
      <c r="E159" s="51">
        <v>2</v>
      </c>
      <c r="F159" s="51"/>
      <c r="G159" s="51">
        <f t="shared" si="11"/>
        <v>56</v>
      </c>
      <c r="H159" s="203" t="s">
        <v>117</v>
      </c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</row>
    <row r="160" spans="1:22">
      <c r="A160" s="17"/>
      <c r="B160" s="17" t="s">
        <v>115</v>
      </c>
      <c r="C160" s="51">
        <v>15</v>
      </c>
      <c r="D160" s="51"/>
      <c r="E160" s="51">
        <v>2</v>
      </c>
      <c r="F160" s="51"/>
      <c r="G160" s="51">
        <f t="shared" si="11"/>
        <v>30</v>
      </c>
      <c r="H160" s="203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</row>
    <row r="161" spans="1:22">
      <c r="A161" s="17"/>
      <c r="B161" s="17" t="s">
        <v>115</v>
      </c>
      <c r="C161" s="51">
        <v>18.36</v>
      </c>
      <c r="D161" s="51"/>
      <c r="E161" s="51">
        <v>2</v>
      </c>
      <c r="F161" s="51"/>
      <c r="G161" s="51">
        <f t="shared" si="11"/>
        <v>36.72</v>
      </c>
      <c r="H161" s="203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>
      <c r="A162" s="17"/>
      <c r="B162" s="17" t="s">
        <v>115</v>
      </c>
      <c r="C162" s="51">
        <v>3</v>
      </c>
      <c r="D162" s="51"/>
      <c r="E162" s="51">
        <v>4</v>
      </c>
      <c r="F162" s="51"/>
      <c r="G162" s="51">
        <f t="shared" si="11"/>
        <v>12</v>
      </c>
      <c r="H162" s="203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>
      <c r="A163" s="17"/>
      <c r="B163" s="17" t="s">
        <v>115</v>
      </c>
      <c r="C163" s="51">
        <v>5.8</v>
      </c>
      <c r="D163" s="51"/>
      <c r="E163" s="51">
        <v>4</v>
      </c>
      <c r="F163" s="51"/>
      <c r="G163" s="51">
        <f t="shared" si="11"/>
        <v>23.2</v>
      </c>
      <c r="H163" s="203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>
      <c r="A164" s="17"/>
      <c r="B164" s="17" t="s">
        <v>115</v>
      </c>
      <c r="C164" s="51">
        <v>4.9000000000000004</v>
      </c>
      <c r="D164" s="51"/>
      <c r="E164" s="51">
        <v>2</v>
      </c>
      <c r="F164" s="51"/>
      <c r="G164" s="51">
        <f t="shared" si="11"/>
        <v>9.8000000000000007</v>
      </c>
      <c r="H164" s="203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</row>
    <row r="165" spans="1:22">
      <c r="A165" s="17"/>
      <c r="B165" s="17" t="s">
        <v>115</v>
      </c>
      <c r="C165" s="51">
        <f>2*3.14*1.75/2</f>
        <v>5.4950000000000001</v>
      </c>
      <c r="D165" s="51"/>
      <c r="E165" s="51">
        <v>2</v>
      </c>
      <c r="F165" s="51"/>
      <c r="G165" s="51">
        <f t="shared" ref="G165:G170" si="12">C165*E165</f>
        <v>10.99</v>
      </c>
      <c r="H165" s="203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</row>
    <row r="166" spans="1:22">
      <c r="A166" s="17"/>
      <c r="B166" s="17" t="s">
        <v>115</v>
      </c>
      <c r="C166" s="51">
        <f>2*3.14*1.8</f>
        <v>11.304</v>
      </c>
      <c r="D166" s="51"/>
      <c r="E166" s="51">
        <v>1</v>
      </c>
      <c r="F166" s="51"/>
      <c r="G166" s="51">
        <f t="shared" si="12"/>
        <v>11.304</v>
      </c>
      <c r="H166" s="203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</row>
    <row r="167" spans="1:22">
      <c r="A167" s="17"/>
      <c r="B167" s="17" t="s">
        <v>115</v>
      </c>
      <c r="C167" s="51">
        <v>18</v>
      </c>
      <c r="D167" s="51"/>
      <c r="E167" s="51">
        <v>2</v>
      </c>
      <c r="F167" s="51"/>
      <c r="G167" s="51">
        <f t="shared" si="12"/>
        <v>36</v>
      </c>
      <c r="H167" s="203" t="s">
        <v>118</v>
      </c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>
      <c r="A168" s="17"/>
      <c r="B168" s="17" t="s">
        <v>115</v>
      </c>
      <c r="C168" s="51">
        <v>9</v>
      </c>
      <c r="D168" s="51"/>
      <c r="E168" s="51">
        <v>4</v>
      </c>
      <c r="F168" s="51"/>
      <c r="G168" s="51">
        <f t="shared" si="12"/>
        <v>36</v>
      </c>
      <c r="H168" s="203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</row>
    <row r="169" spans="1:22">
      <c r="A169" s="17"/>
      <c r="B169" s="17" t="s">
        <v>115</v>
      </c>
      <c r="C169" s="51">
        <v>3.16</v>
      </c>
      <c r="D169" s="51"/>
      <c r="E169" s="51">
        <v>2</v>
      </c>
      <c r="F169" s="51"/>
      <c r="G169" s="51">
        <f t="shared" si="12"/>
        <v>6.32</v>
      </c>
      <c r="H169" s="203" t="s">
        <v>119</v>
      </c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</row>
    <row r="170" spans="1:22">
      <c r="A170" s="17"/>
      <c r="B170" s="17" t="s">
        <v>115</v>
      </c>
      <c r="C170" s="51">
        <v>1</v>
      </c>
      <c r="D170" s="51"/>
      <c r="E170" s="51">
        <v>4</v>
      </c>
      <c r="F170" s="51"/>
      <c r="G170" s="51">
        <f t="shared" si="12"/>
        <v>4</v>
      </c>
      <c r="H170" s="203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</row>
    <row r="171" spans="1:22">
      <c r="A171" s="17"/>
      <c r="B171" s="17"/>
      <c r="C171" s="51"/>
      <c r="D171" s="51"/>
      <c r="E171" s="51"/>
      <c r="F171" s="54" t="s">
        <v>48</v>
      </c>
      <c r="G171" s="55">
        <f>SUM(G153:G170)</f>
        <v>519.13400000000001</v>
      </c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</row>
    <row r="172" spans="1:22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</row>
    <row r="173" spans="1:22" ht="15" customHeight="1">
      <c r="A173" s="107" t="s">
        <v>80</v>
      </c>
      <c r="B173" s="32" t="s">
        <v>39</v>
      </c>
      <c r="C173" s="204" t="s">
        <v>40</v>
      </c>
      <c r="D173" s="204"/>
      <c r="E173" s="204"/>
      <c r="F173" s="204"/>
      <c r="G173" s="204"/>
      <c r="H173" s="204"/>
      <c r="I173" s="204"/>
      <c r="J173" s="204"/>
      <c r="K173" s="204"/>
      <c r="L173" s="204"/>
      <c r="M173" s="204"/>
      <c r="N173" s="204"/>
      <c r="O173" s="17"/>
      <c r="P173" s="17"/>
      <c r="Q173" s="17"/>
      <c r="R173" s="17"/>
      <c r="S173" s="17"/>
      <c r="T173" s="17"/>
      <c r="U173" s="17"/>
      <c r="V173" s="17"/>
    </row>
    <row r="174" spans="1:22">
      <c r="A174" s="17"/>
      <c r="B174" s="17"/>
      <c r="C174" s="54" t="s">
        <v>42</v>
      </c>
      <c r="D174" s="54" t="s">
        <v>97</v>
      </c>
      <c r="E174" s="54" t="s">
        <v>103</v>
      </c>
      <c r="F174" s="17"/>
      <c r="G174" s="17" t="s">
        <v>98</v>
      </c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</row>
    <row r="175" spans="1:22">
      <c r="A175" s="17"/>
      <c r="B175" s="17" t="s">
        <v>54</v>
      </c>
      <c r="C175" s="51">
        <v>24.3</v>
      </c>
      <c r="D175" s="51">
        <v>1.2</v>
      </c>
      <c r="E175" s="51">
        <v>2</v>
      </c>
      <c r="F175" s="51"/>
      <c r="G175" s="51">
        <f>C175*D175*E175</f>
        <v>58.32</v>
      </c>
      <c r="H175" s="176" t="s">
        <v>50</v>
      </c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</row>
    <row r="176" spans="1:22">
      <c r="A176" s="17"/>
      <c r="B176" s="17" t="s">
        <v>54</v>
      </c>
      <c r="C176" s="51">
        <v>44.3</v>
      </c>
      <c r="D176" s="51">
        <v>1.2</v>
      </c>
      <c r="E176" s="51">
        <v>2</v>
      </c>
      <c r="F176" s="51"/>
      <c r="G176" s="51">
        <f t="shared" ref="G176:G178" si="13">C176*D176*E176</f>
        <v>106.32</v>
      </c>
      <c r="H176" s="176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</row>
    <row r="177" spans="1:22">
      <c r="A177" s="17"/>
      <c r="B177" s="17" t="s">
        <v>54</v>
      </c>
      <c r="C177" s="51">
        <f>24.3-2.2</f>
        <v>22.1</v>
      </c>
      <c r="D177" s="51">
        <v>1.2</v>
      </c>
      <c r="E177" s="51">
        <v>2</v>
      </c>
      <c r="F177" s="51"/>
      <c r="G177" s="51">
        <f t="shared" si="13"/>
        <v>53.04</v>
      </c>
      <c r="H177" s="176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>
      <c r="A178" s="17"/>
      <c r="B178" s="17" t="s">
        <v>54</v>
      </c>
      <c r="C178" s="51">
        <f>44.3-2.2</f>
        <v>42.099999999999994</v>
      </c>
      <c r="D178" s="51">
        <v>1.2</v>
      </c>
      <c r="E178" s="51">
        <v>2</v>
      </c>
      <c r="F178" s="51"/>
      <c r="G178" s="51">
        <f t="shared" si="13"/>
        <v>101.03999999999998</v>
      </c>
      <c r="H178" s="176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>
      <c r="A179" s="17"/>
      <c r="B179" s="17"/>
      <c r="C179" s="51"/>
      <c r="D179" s="51"/>
      <c r="E179" s="51"/>
      <c r="F179" s="54" t="s">
        <v>48</v>
      </c>
      <c r="G179" s="55">
        <f>SUM(G175:G178)</f>
        <v>318.71999999999997</v>
      </c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>
      <c r="A181" s="107" t="s">
        <v>81</v>
      </c>
      <c r="B181" s="32" t="s">
        <v>85</v>
      </c>
      <c r="C181" s="204" t="s">
        <v>84</v>
      </c>
      <c r="D181" s="204"/>
      <c r="E181" s="204"/>
      <c r="F181" s="204"/>
      <c r="G181" s="204"/>
      <c r="H181" s="204"/>
      <c r="I181" s="204"/>
      <c r="J181" s="204"/>
      <c r="K181" s="204"/>
      <c r="L181" s="204"/>
      <c r="M181" s="204"/>
      <c r="N181" s="204"/>
      <c r="O181" s="17"/>
      <c r="P181" s="17"/>
      <c r="Q181" s="17"/>
      <c r="R181" s="17"/>
      <c r="S181" s="17"/>
      <c r="T181" s="17"/>
      <c r="U181" s="17"/>
      <c r="V181" s="17"/>
    </row>
    <row r="182" spans="1:22">
      <c r="A182" s="17"/>
      <c r="B182" s="17"/>
      <c r="C182" s="54" t="s">
        <v>42</v>
      </c>
      <c r="D182" s="54" t="s">
        <v>97</v>
      </c>
      <c r="E182" s="54" t="s">
        <v>103</v>
      </c>
      <c r="F182" s="17"/>
      <c r="G182" s="17" t="s">
        <v>98</v>
      </c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>
      <c r="A183" s="17"/>
      <c r="B183" s="17" t="s">
        <v>54</v>
      </c>
      <c r="C183" s="51">
        <v>24.3</v>
      </c>
      <c r="D183" s="51">
        <v>1.2</v>
      </c>
      <c r="E183" s="51">
        <v>2</v>
      </c>
      <c r="F183" s="51"/>
      <c r="G183" s="51">
        <f>C183*D183*E183</f>
        <v>58.32</v>
      </c>
      <c r="H183" s="176" t="s">
        <v>50</v>
      </c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>
      <c r="A184" s="17"/>
      <c r="B184" s="17" t="s">
        <v>54</v>
      </c>
      <c r="C184" s="51">
        <v>44.3</v>
      </c>
      <c r="D184" s="51">
        <v>1.2</v>
      </c>
      <c r="E184" s="51">
        <v>2</v>
      </c>
      <c r="F184" s="51"/>
      <c r="G184" s="51">
        <f t="shared" ref="G184:G186" si="14">C184*D184*E184</f>
        <v>106.32</v>
      </c>
      <c r="H184" s="176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</row>
    <row r="185" spans="1:22">
      <c r="A185" s="17"/>
      <c r="B185" s="17" t="s">
        <v>54</v>
      </c>
      <c r="C185" s="51">
        <f>24.3-2.2</f>
        <v>22.1</v>
      </c>
      <c r="D185" s="51">
        <v>1.2</v>
      </c>
      <c r="E185" s="51">
        <v>2</v>
      </c>
      <c r="F185" s="51"/>
      <c r="G185" s="51">
        <f t="shared" si="14"/>
        <v>53.04</v>
      </c>
      <c r="H185" s="176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>
      <c r="A186" s="17"/>
      <c r="B186" s="17" t="s">
        <v>54</v>
      </c>
      <c r="C186" s="51">
        <f>44.3-2.2</f>
        <v>42.099999999999994</v>
      </c>
      <c r="D186" s="51">
        <v>1.2</v>
      </c>
      <c r="E186" s="51">
        <v>2</v>
      </c>
      <c r="F186" s="51"/>
      <c r="G186" s="51">
        <f t="shared" si="14"/>
        <v>101.03999999999998</v>
      </c>
      <c r="H186" s="176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</row>
    <row r="187" spans="1:22">
      <c r="A187" s="17"/>
      <c r="B187" s="17"/>
      <c r="C187" s="51"/>
      <c r="D187" s="51"/>
      <c r="E187" s="51"/>
      <c r="F187" s="54" t="s">
        <v>48</v>
      </c>
      <c r="G187" s="55">
        <f>SUM(G183:G186)</f>
        <v>318.71999999999997</v>
      </c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</row>
    <row r="188" spans="1:22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</row>
  </sheetData>
  <mergeCells count="50">
    <mergeCell ref="C181:N181"/>
    <mergeCell ref="C151:N151"/>
    <mergeCell ref="H153:H158"/>
    <mergeCell ref="H159:H166"/>
    <mergeCell ref="H167:H168"/>
    <mergeCell ref="H55:H58"/>
    <mergeCell ref="A1:E1"/>
    <mergeCell ref="H169:H170"/>
    <mergeCell ref="C173:N173"/>
    <mergeCell ref="H175:H178"/>
    <mergeCell ref="C76:N76"/>
    <mergeCell ref="H78:H81"/>
    <mergeCell ref="B3:E3"/>
    <mergeCell ref="B13:E13"/>
    <mergeCell ref="C45:N45"/>
    <mergeCell ref="H47:H50"/>
    <mergeCell ref="C53:N53"/>
    <mergeCell ref="C5:N5"/>
    <mergeCell ref="C15:N15"/>
    <mergeCell ref="C9:N9"/>
    <mergeCell ref="H114:H117"/>
    <mergeCell ref="H122:H125"/>
    <mergeCell ref="B128:E128"/>
    <mergeCell ref="C120:N120"/>
    <mergeCell ref="B100:E100"/>
    <mergeCell ref="B27:E27"/>
    <mergeCell ref="B74:E74"/>
    <mergeCell ref="H68:H71"/>
    <mergeCell ref="H17:H20"/>
    <mergeCell ref="H31:H34"/>
    <mergeCell ref="H39:H42"/>
    <mergeCell ref="C23:N23"/>
    <mergeCell ref="C29:N29"/>
    <mergeCell ref="C37:N37"/>
    <mergeCell ref="I55:I58"/>
    <mergeCell ref="C146:N146"/>
    <mergeCell ref="H183:H186"/>
    <mergeCell ref="C84:N84"/>
    <mergeCell ref="C89:N89"/>
    <mergeCell ref="C94:N94"/>
    <mergeCell ref="C102:N102"/>
    <mergeCell ref="C112:N112"/>
    <mergeCell ref="H104:H107"/>
    <mergeCell ref="B110:E110"/>
    <mergeCell ref="I96:I97"/>
    <mergeCell ref="C134:N134"/>
    <mergeCell ref="C138:N138"/>
    <mergeCell ref="C130:N130"/>
    <mergeCell ref="C66:N66"/>
    <mergeCell ref="C61:N61"/>
  </mergeCells>
  <printOptions horizontalCentered="1"/>
  <pageMargins left="0.51181102362204722" right="0.51181102362204722" top="0.39370078740157483" bottom="0.39370078740157483" header="0.31496062992125984" footer="0.31496062992125984"/>
  <pageSetup paperSize="9" orientation="landscape" verticalDpi="0" r:id="rId1"/>
  <rowBreaks count="2" manualBreakCount="2">
    <brk id="36" max="13" man="1"/>
    <brk id="143" max="1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activeCell="A4" sqref="A4:L4"/>
    </sheetView>
  </sheetViews>
  <sheetFormatPr defaultRowHeight="15"/>
  <cols>
    <col min="1" max="1" width="6.140625" customWidth="1"/>
    <col min="2" max="2" width="24.140625" customWidth="1"/>
    <col min="3" max="3" width="9.7109375" customWidth="1"/>
    <col min="4" max="4" width="7.85546875" customWidth="1"/>
    <col min="5" max="5" width="9.85546875" customWidth="1"/>
    <col min="6" max="6" width="9.7109375" customWidth="1"/>
    <col min="7" max="7" width="7.7109375" customWidth="1"/>
    <col min="8" max="8" width="9.7109375" customWidth="1"/>
    <col min="9" max="9" width="7.7109375" customWidth="1"/>
    <col min="10" max="10" width="9.7109375" customWidth="1"/>
    <col min="11" max="11" width="7.7109375" customWidth="1"/>
    <col min="12" max="12" width="9.7109375" customWidth="1"/>
  </cols>
  <sheetData>
    <row r="1" spans="1:12" ht="15.75" thickBot="1"/>
    <row r="2" spans="1:12" ht="15.75" thickBot="1">
      <c r="A2" s="210" t="s">
        <v>65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2"/>
    </row>
    <row r="3" spans="1:12">
      <c r="A3" s="213" t="s">
        <v>145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5"/>
    </row>
    <row r="4" spans="1:12" ht="15.75" thickBot="1">
      <c r="A4" s="213" t="s">
        <v>138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5"/>
    </row>
    <row r="5" spans="1:12">
      <c r="A5" s="216" t="s">
        <v>1</v>
      </c>
      <c r="B5" s="218" t="s">
        <v>3</v>
      </c>
      <c r="C5" s="220" t="s">
        <v>120</v>
      </c>
      <c r="D5" s="220" t="s">
        <v>66</v>
      </c>
      <c r="E5" s="222" t="s">
        <v>121</v>
      </c>
      <c r="F5" s="220" t="s">
        <v>122</v>
      </c>
      <c r="G5" s="209" t="s">
        <v>67</v>
      </c>
      <c r="H5" s="209"/>
      <c r="I5" s="209" t="s">
        <v>68</v>
      </c>
      <c r="J5" s="209"/>
      <c r="K5" s="209" t="s">
        <v>69</v>
      </c>
      <c r="L5" s="224"/>
    </row>
    <row r="6" spans="1:12" ht="15.75" thickBot="1">
      <c r="A6" s="217"/>
      <c r="B6" s="219"/>
      <c r="C6" s="221"/>
      <c r="D6" s="221"/>
      <c r="E6" s="223"/>
      <c r="F6" s="221"/>
      <c r="G6" s="108" t="s">
        <v>66</v>
      </c>
      <c r="H6" s="108" t="s">
        <v>70</v>
      </c>
      <c r="I6" s="108" t="s">
        <v>66</v>
      </c>
      <c r="J6" s="108" t="s">
        <v>70</v>
      </c>
      <c r="K6" s="108" t="s">
        <v>66</v>
      </c>
      <c r="L6" s="139" t="s">
        <v>70</v>
      </c>
    </row>
    <row r="7" spans="1:12">
      <c r="A7" s="109" t="s">
        <v>7</v>
      </c>
      <c r="B7" s="110" t="str">
        <f>PLANILHA!C7</f>
        <v>SERVIÇOS PRELIMINARES</v>
      </c>
      <c r="C7" s="124">
        <f>PLANILHA!G7</f>
        <v>4018.52</v>
      </c>
      <c r="D7" s="111">
        <f>C7/C15</f>
        <v>2.6892612113895351E-2</v>
      </c>
      <c r="E7" s="128">
        <f>ROUND(C7*0.2522,2)</f>
        <v>1013.47</v>
      </c>
      <c r="F7" s="130">
        <f>ROUND(C7+E7,2)</f>
        <v>5031.99</v>
      </c>
      <c r="G7" s="137">
        <v>1</v>
      </c>
      <c r="H7" s="134">
        <f>F7*G7</f>
        <v>5031.99</v>
      </c>
      <c r="I7" s="137">
        <v>0</v>
      </c>
      <c r="J7" s="134">
        <f t="shared" ref="J7:J14" si="0">$F7*I7</f>
        <v>0</v>
      </c>
      <c r="K7" s="137">
        <v>0</v>
      </c>
      <c r="L7" s="138">
        <f t="shared" ref="L7:L14" si="1">$F7*K7</f>
        <v>0</v>
      </c>
    </row>
    <row r="8" spans="1:12">
      <c r="A8" s="112" t="s">
        <v>11</v>
      </c>
      <c r="B8" s="113" t="str">
        <f>PLANILHA!C10</f>
        <v>MOVIMENTO DE TERRA</v>
      </c>
      <c r="C8" s="125">
        <f>PLANILHA!G10</f>
        <v>1974.34</v>
      </c>
      <c r="D8" s="114">
        <f>C8/C15</f>
        <v>1.3212615540285515E-2</v>
      </c>
      <c r="E8" s="128">
        <f t="shared" ref="E8:E14" si="2">ROUND(C8*0.2522,2)</f>
        <v>497.93</v>
      </c>
      <c r="F8" s="130">
        <f t="shared" ref="F8:F14" si="3">ROUND(C8+E8,2)</f>
        <v>2472.27</v>
      </c>
      <c r="G8" s="131">
        <v>1</v>
      </c>
      <c r="H8" s="134">
        <f t="shared" ref="H8:H14" si="4">F8*G8</f>
        <v>2472.27</v>
      </c>
      <c r="I8" s="131">
        <v>0</v>
      </c>
      <c r="J8" s="135">
        <f t="shared" si="0"/>
        <v>0</v>
      </c>
      <c r="K8" s="131">
        <v>0</v>
      </c>
      <c r="L8" s="136">
        <f t="shared" si="1"/>
        <v>0</v>
      </c>
    </row>
    <row r="9" spans="1:12">
      <c r="A9" s="112" t="s">
        <v>19</v>
      </c>
      <c r="B9" s="113" t="str">
        <f>PLANILHA!C13</f>
        <v>FUNDAÇÃO</v>
      </c>
      <c r="C9" s="125">
        <f>PLANILHA!G13</f>
        <v>6354.52</v>
      </c>
      <c r="D9" s="114">
        <f>C9/C15</f>
        <v>4.2525517237687084E-2</v>
      </c>
      <c r="E9" s="128">
        <f t="shared" si="2"/>
        <v>1602.61</v>
      </c>
      <c r="F9" s="130">
        <f t="shared" si="3"/>
        <v>7957.13</v>
      </c>
      <c r="G9" s="131">
        <v>1</v>
      </c>
      <c r="H9" s="134">
        <f t="shared" si="4"/>
        <v>7957.13</v>
      </c>
      <c r="I9" s="131">
        <v>0</v>
      </c>
      <c r="J9" s="135">
        <f t="shared" si="0"/>
        <v>0</v>
      </c>
      <c r="K9" s="131">
        <v>0</v>
      </c>
      <c r="L9" s="136">
        <f t="shared" si="1"/>
        <v>0</v>
      </c>
    </row>
    <row r="10" spans="1:12">
      <c r="A10" s="112" t="s">
        <v>25</v>
      </c>
      <c r="B10" s="113" t="str">
        <f>PLANILHA!C20</f>
        <v>ESTRUTURA</v>
      </c>
      <c r="C10" s="125">
        <f>PLANILHA!G20</f>
        <v>4190.9399999999996</v>
      </c>
      <c r="D10" s="114">
        <f>C10/C15</f>
        <v>2.8046475770335491E-2</v>
      </c>
      <c r="E10" s="128">
        <f t="shared" si="2"/>
        <v>1056.96</v>
      </c>
      <c r="F10" s="130">
        <f t="shared" si="3"/>
        <v>5247.9</v>
      </c>
      <c r="G10" s="131">
        <v>0.7</v>
      </c>
      <c r="H10" s="134">
        <f t="shared" si="4"/>
        <v>3673.5299999999993</v>
      </c>
      <c r="I10" s="131">
        <v>0.3</v>
      </c>
      <c r="J10" s="135">
        <f t="shared" si="0"/>
        <v>1574.37</v>
      </c>
      <c r="K10" s="131">
        <v>0</v>
      </c>
      <c r="L10" s="136">
        <f t="shared" si="1"/>
        <v>0</v>
      </c>
    </row>
    <row r="11" spans="1:12">
      <c r="A11" s="112" t="s">
        <v>34</v>
      </c>
      <c r="B11" s="113" t="str">
        <f>PLANILHA!C25</f>
        <v>ALVENARIA</v>
      </c>
      <c r="C11" s="125">
        <f>PLANILHA!G25</f>
        <v>6898.96</v>
      </c>
      <c r="D11" s="114">
        <f>C11/C15</f>
        <v>4.616900134111053E-2</v>
      </c>
      <c r="E11" s="128">
        <f t="shared" si="2"/>
        <v>1739.92</v>
      </c>
      <c r="F11" s="130">
        <f t="shared" si="3"/>
        <v>8638.8799999999992</v>
      </c>
      <c r="G11" s="131">
        <v>0.5</v>
      </c>
      <c r="H11" s="134">
        <f t="shared" si="4"/>
        <v>4319.4399999999996</v>
      </c>
      <c r="I11" s="131">
        <v>0.3</v>
      </c>
      <c r="J11" s="135">
        <f t="shared" si="0"/>
        <v>2591.6639999999998</v>
      </c>
      <c r="K11" s="131">
        <v>0.2</v>
      </c>
      <c r="L11" s="136">
        <f t="shared" si="1"/>
        <v>1727.7759999999998</v>
      </c>
    </row>
    <row r="12" spans="1:12">
      <c r="A12" s="112" t="s">
        <v>52</v>
      </c>
      <c r="B12" s="113" t="str">
        <f>PLANILHA!C27</f>
        <v>REVESTIMENTO</v>
      </c>
      <c r="C12" s="125">
        <f>PLANILHA!G27</f>
        <v>6265.5</v>
      </c>
      <c r="D12" s="114">
        <f>C12/C15</f>
        <v>4.1929780416574094E-2</v>
      </c>
      <c r="E12" s="128">
        <f t="shared" si="2"/>
        <v>1580.16</v>
      </c>
      <c r="F12" s="130">
        <f t="shared" si="3"/>
        <v>7845.66</v>
      </c>
      <c r="G12" s="131">
        <v>0.5</v>
      </c>
      <c r="H12" s="134">
        <f t="shared" si="4"/>
        <v>3922.83</v>
      </c>
      <c r="I12" s="131">
        <v>0.3</v>
      </c>
      <c r="J12" s="135">
        <f t="shared" si="0"/>
        <v>2353.6979999999999</v>
      </c>
      <c r="K12" s="131">
        <v>0.2</v>
      </c>
      <c r="L12" s="136">
        <f t="shared" si="1"/>
        <v>1569.1320000000001</v>
      </c>
    </row>
    <row r="13" spans="1:12">
      <c r="A13" s="112" t="s">
        <v>56</v>
      </c>
      <c r="B13" s="113" t="str">
        <f>PLANILHA!C30</f>
        <v>PISO</v>
      </c>
      <c r="C13" s="125">
        <f>PLANILHA!G30</f>
        <v>74185.399999999994</v>
      </c>
      <c r="D13" s="114">
        <f>C13/C15</f>
        <v>0.49646118140862111</v>
      </c>
      <c r="E13" s="128">
        <f t="shared" si="2"/>
        <v>18709.560000000001</v>
      </c>
      <c r="F13" s="130">
        <f t="shared" si="3"/>
        <v>92894.96</v>
      </c>
      <c r="G13" s="131">
        <v>0.3</v>
      </c>
      <c r="H13" s="134">
        <f t="shared" si="4"/>
        <v>27868.488000000001</v>
      </c>
      <c r="I13" s="131">
        <v>0.5</v>
      </c>
      <c r="J13" s="135">
        <f t="shared" si="0"/>
        <v>46447.48</v>
      </c>
      <c r="K13" s="131">
        <v>0.2</v>
      </c>
      <c r="L13" s="136">
        <f t="shared" si="1"/>
        <v>18578.992000000002</v>
      </c>
    </row>
    <row r="14" spans="1:12" ht="15.75" thickBot="1">
      <c r="A14" s="112" t="s">
        <v>71</v>
      </c>
      <c r="B14" s="113" t="str">
        <f>PLANILHA!C34</f>
        <v>PINTURA</v>
      </c>
      <c r="C14" s="125">
        <f>PLANILHA!G34</f>
        <v>45540.22</v>
      </c>
      <c r="D14" s="114">
        <f>C14/C15</f>
        <v>0.30476281617149087</v>
      </c>
      <c r="E14" s="128">
        <f t="shared" si="2"/>
        <v>11485.24</v>
      </c>
      <c r="F14" s="130">
        <f t="shared" si="3"/>
        <v>57025.46</v>
      </c>
      <c r="G14" s="131">
        <v>0</v>
      </c>
      <c r="H14" s="134">
        <f t="shared" si="4"/>
        <v>0</v>
      </c>
      <c r="I14" s="131">
        <v>0.4</v>
      </c>
      <c r="J14" s="135">
        <f t="shared" si="0"/>
        <v>22810.184000000001</v>
      </c>
      <c r="K14" s="131">
        <v>0.6</v>
      </c>
      <c r="L14" s="136">
        <f t="shared" si="1"/>
        <v>34215.275999999998</v>
      </c>
    </row>
    <row r="15" spans="1:12">
      <c r="A15" s="147"/>
      <c r="B15" s="115" t="s">
        <v>63</v>
      </c>
      <c r="C15" s="126">
        <f>ROUND(SUM(C7:C14),2)</f>
        <v>149428.4</v>
      </c>
      <c r="D15" s="123">
        <f>SUM(D7:D14)</f>
        <v>1</v>
      </c>
      <c r="E15" s="126">
        <f>ROUND(SUM(E7:E14),2)</f>
        <v>37685.85</v>
      </c>
      <c r="F15" s="126">
        <f>ROUND(SUM(F7:F14),2)-0.01</f>
        <v>187114.23999999999</v>
      </c>
      <c r="G15" s="132">
        <f>ROUND(H15/F15*100,2)/100</f>
        <v>0.29530000000000001</v>
      </c>
      <c r="H15" s="116">
        <f>ROUND(SUM(H7:H14),2)-0.02</f>
        <v>55245.66</v>
      </c>
      <c r="I15" s="132">
        <f>ROUND(J15/F15*100,2)/100</f>
        <v>0.40500000000000003</v>
      </c>
      <c r="J15" s="116">
        <f>ROUND(SUM(J7:J14),2)</f>
        <v>75777.399999999994</v>
      </c>
      <c r="K15" s="132">
        <f>ROUND(L15/F15*100,2)/100</f>
        <v>0.29980000000000001</v>
      </c>
      <c r="L15" s="117">
        <f>ROUND(SUM(L7:L14),2)</f>
        <v>56091.18</v>
      </c>
    </row>
    <row r="16" spans="1:12" ht="15.75" thickBot="1">
      <c r="A16" s="118"/>
      <c r="B16" s="119" t="s">
        <v>72</v>
      </c>
      <c r="C16" s="127"/>
      <c r="D16" s="120"/>
      <c r="E16" s="129"/>
      <c r="F16" s="129"/>
      <c r="G16" s="133">
        <f>ROUND(H16/F15*100,2)/100</f>
        <v>0.29530000000000001</v>
      </c>
      <c r="H16" s="121">
        <f>H15</f>
        <v>55245.66</v>
      </c>
      <c r="I16" s="133">
        <f t="shared" ref="I16:K16" si="5">ROUND(G16+I15,2)</f>
        <v>0.7</v>
      </c>
      <c r="J16" s="121">
        <f t="shared" si="5"/>
        <v>131023.06</v>
      </c>
      <c r="K16" s="133">
        <f t="shared" si="5"/>
        <v>1</v>
      </c>
      <c r="L16" s="122">
        <f>ROUND(J16+L15,2)</f>
        <v>187114.23999999999</v>
      </c>
    </row>
  </sheetData>
  <mergeCells count="12">
    <mergeCell ref="I5:J5"/>
    <mergeCell ref="A2:L2"/>
    <mergeCell ref="A3:L3"/>
    <mergeCell ref="A4:L4"/>
    <mergeCell ref="A5:A6"/>
    <mergeCell ref="B5:B6"/>
    <mergeCell ref="C5:C6"/>
    <mergeCell ref="D5:D6"/>
    <mergeCell ref="E5:E6"/>
    <mergeCell ref="F5:F6"/>
    <mergeCell ref="G5:H5"/>
    <mergeCell ref="K5:L5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PLANILHA</vt:lpstr>
      <vt:lpstr>MEMÓRIA DE CÁLCULO</vt:lpstr>
      <vt:lpstr>CRONOGRAMA FISICO-FINANCEIRO</vt:lpstr>
      <vt:lpstr>'CRONOGRAMA FISICO-FINANCEIRO'!Area_de_impressao</vt:lpstr>
      <vt:lpstr>'MEMÓRIA DE CÁLCULO'!Area_de_impressao</vt:lpstr>
      <vt:lpstr>PLANILHA!Area_de_impressao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2018-09-14T11:38:37Z</cp:lastPrinted>
  <dcterms:created xsi:type="dcterms:W3CDTF">2018-05-10T12:39:42Z</dcterms:created>
  <dcterms:modified xsi:type="dcterms:W3CDTF">2018-09-14T11:57:45Z</dcterms:modified>
</cp:coreProperties>
</file>